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agneK\Desktop\_Võrdlus\"/>
    </mc:Choice>
  </mc:AlternateContent>
  <xr:revisionPtr revIDLastSave="0" documentId="13_ncr:1_{2E9800A9-FE59-4841-AE1D-EAB1CD1DC910}" xr6:coauthVersionLast="47" xr6:coauthVersionMax="47" xr10:uidLastSave="{00000000-0000-0000-0000-000000000000}"/>
  <bookViews>
    <workbookView xWindow="28680" yWindow="-1845" windowWidth="38640" windowHeight="21240" xr2:uid="{8A98E0EA-0BBE-412B-B580-70C18867123D}"/>
  </bookViews>
  <sheets>
    <sheet name="Lisa 6.1 Lisa 1. Parendustööd" sheetId="26" r:id="rId1"/>
    <sheet name="Lisa 6.1. Lisa 2 Sisustus" sheetId="2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30_Ülekantavad_vahendid">#REF!</definedName>
    <definedName name="Aadress" localSheetId="0">#REF!</definedName>
    <definedName name="Aadress" localSheetId="1">#REF!</definedName>
    <definedName name="Aadress">#REF!</definedName>
    <definedName name="aadress_asukoha_analüüs" localSheetId="0">#REF!</definedName>
    <definedName name="aadress_asukoha_analüüs" localSheetId="1">#REF!</definedName>
    <definedName name="aadress_asukoha_analüüs">#REF!</definedName>
    <definedName name="aadress_asukohahinnang" localSheetId="0">#REF!</definedName>
    <definedName name="aadress_asukohahinnang" localSheetId="1">#REF!</definedName>
    <definedName name="aadress_asukohahinnang">#REF!</definedName>
    <definedName name="aasta">#REF!</definedName>
    <definedName name="aeg">OFFSET('[1]Graafiku jaoks'!$B$1,0,'[1]Graafiku jaoks'!$D$17,1,'[1]Graafiku jaoks'!$D$20)</definedName>
    <definedName name="alge">OFFSET('[1]Graafiku jaoks'!$B$3,0,'[1]Graafiku jaoks'!$D$17,1,'[1]Graafiku jaoks'!$D$20)</definedName>
    <definedName name="Algus_veerg">#REF!</definedName>
    <definedName name="ALL" localSheetId="0">#REF!</definedName>
    <definedName name="ALL" localSheetId="1">#REF!</definedName>
    <definedName name="ALL">#REF!</definedName>
    <definedName name="andmed" localSheetId="0">[2]hinnad!$F$3:$BQ$32</definedName>
    <definedName name="andmed" localSheetId="1">[3]hinnad!$F$3:$BQ$32</definedName>
    <definedName name="andmed">[2]hinnad!$F$3:$BQ$32</definedName>
    <definedName name="andmed_kogemus" localSheetId="0">[2]arendaja_haldaja_kogemus!$B$2:$P$16</definedName>
    <definedName name="andmed_kogemus" localSheetId="1">[3]arendaja_haldaja_kogemus!$B$2:$P$16</definedName>
    <definedName name="andmed_kogemus">[2]arendaja_haldaja_kogemus!$B$2:$P$16</definedName>
    <definedName name="andmed_ruumide_sobivus" localSheetId="0">[2]üürniku_hinnangud!$F$2:$L$31</definedName>
    <definedName name="andmed_ruumide_sobivus" localSheetId="1">[3]üürniku_hinnangud!$F$2:$L$31</definedName>
    <definedName name="andmed_ruumide_sobivus">[2]üürniku_hinnangud!$F$2:$L$31</definedName>
    <definedName name="bilanss" localSheetId="0">#REF!</definedName>
    <definedName name="bilanss">#REF!</definedName>
    <definedName name="brutopind" localSheetId="0">#REF!</definedName>
    <definedName name="brutopind" localSheetId="1">[4]eelarve!$F$9</definedName>
    <definedName name="brutopind">#REF!</definedName>
    <definedName name="disk.määr" localSheetId="0">[2]algandmed!$B$1</definedName>
    <definedName name="disk.määr" localSheetId="1">[3]algandmed!$B$1</definedName>
    <definedName name="disk.määr">[2]algandmed!$B$1</definedName>
    <definedName name="eel_1">OFFSET([5]Võrdlus!$CJ$4,1,0,1,[5]Võrdlus!$BE$1)</definedName>
    <definedName name="eel_2">OFFSET([5]Võrdlus!$CJ$4,30,0,1,[5]Võrdlus!$BE$1)</definedName>
    <definedName name="eel_3">OFFSET([5]Võrdlus!$CJ$4,60,0,1,[5]Võrdlus!$BE$1)</definedName>
    <definedName name="eel_4">OFFSET([5]Võrdlus!$CJ$4,88,0,1,[5]Võrdlus!$BE$1)</definedName>
    <definedName name="eelarve">#REF!</definedName>
    <definedName name="eelarve_kokku" localSheetId="0">#REF!</definedName>
    <definedName name="eelarve_kokku" localSheetId="1">[4]eelarve!$F$7</definedName>
    <definedName name="eelarve_kokku">#REF!</definedName>
    <definedName name="erikülgsednurkterased" localSheetId="0">#REF!</definedName>
    <definedName name="erikülgsednurkterased" localSheetId="1">#REF!</definedName>
    <definedName name="erikülgsednurkterased">#REF!</definedName>
    <definedName name="erikülgsednurkterased140" localSheetId="1">#REF!</definedName>
    <definedName name="erikülgsednurkterased140">#REF!</definedName>
    <definedName name="erikülgsednurkterased70" localSheetId="1">#REF!</definedName>
    <definedName name="erikülgsednurkterased70">#REF!</definedName>
    <definedName name="Etapp" localSheetId="0">#REF!</definedName>
    <definedName name="Etapp">#REF!</definedName>
    <definedName name="fi">#REF!</definedName>
    <definedName name="fiboseinad">#REF!</definedName>
    <definedName name="haldur">#REF!</definedName>
    <definedName name="HEA">#REF!</definedName>
    <definedName name="HEB">#REF!</definedName>
    <definedName name="hind">[6]platsikulud!$C$2</definedName>
    <definedName name="hinnang_asukoha_analüüs" localSheetId="0">#REF!</definedName>
    <definedName name="hinnang_asukoha_analüüs" localSheetId="1">#REF!</definedName>
    <definedName name="hinnang_asukoha_analüüs">#REF!</definedName>
    <definedName name="hüvitamine" localSheetId="0">#REF!</definedName>
    <definedName name="hüvitamine">#REF!</definedName>
    <definedName name="IPE" localSheetId="0">#REF!</definedName>
    <definedName name="IPE" localSheetId="1">#REF!</definedName>
    <definedName name="IPE">#REF!</definedName>
    <definedName name="Jum_osa">[5]Võrdlus!$DQ$1</definedName>
    <definedName name="karkass" localSheetId="1">#REF!</definedName>
    <definedName name="karkass">#REF!</definedName>
    <definedName name="karkassilisa">#REF!</definedName>
    <definedName name="katus">#REF!</definedName>
    <definedName name="kehtiv_IRR" localSheetId="0">[7]MUDEL!$BA$1</definedName>
    <definedName name="kehtiv_IRR" localSheetId="1">[8]MUDEL!$BA$1</definedName>
    <definedName name="kehtiv_IRR">[7]MUDEL!$BA$1</definedName>
    <definedName name="kestvus">[6]platsikulud!$C$3</definedName>
    <definedName name="kestvus2">[6]platsikulud!$G$7</definedName>
    <definedName name="Kinnistu" localSheetId="0">#REF!</definedName>
    <definedName name="Kinnistu">#REF!</definedName>
    <definedName name="Kinnistud" localSheetId="0">#REF!</definedName>
    <definedName name="Kinnistud">#REF!</definedName>
    <definedName name="kipsilisa" localSheetId="0">#REF!</definedName>
    <definedName name="kipsilisa" localSheetId="1">#REF!</definedName>
    <definedName name="kipsilisa">#REF!</definedName>
    <definedName name="kipsvaheseinad" localSheetId="1">#REF!</definedName>
    <definedName name="kipsvaheseinad">#REF!</definedName>
    <definedName name="kogu_eelarve_ületamine">#REF!</definedName>
    <definedName name="koo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[9]Koostamine!$C$2</definedName>
    <definedName name="liik" localSheetId="0">#REF!</definedName>
    <definedName name="liik">#REF!</definedName>
    <definedName name="LISA" localSheetId="0">#REF!</definedName>
    <definedName name="LISA" localSheetId="1">#REF!</definedName>
    <definedName name="LISA">#REF!</definedName>
    <definedName name="lisakatuslagi" localSheetId="0">#REF!</definedName>
    <definedName name="lisakatuslagi" localSheetId="1">#REF!</definedName>
    <definedName name="lisakatuslagi">#REF!</definedName>
    <definedName name="ltasu" localSheetId="1">#REF!</definedName>
    <definedName name="ltasu">#REF!</definedName>
    <definedName name="Maksumus" localSheetId="1">[10]Absoluutaadr1!#REF!</definedName>
    <definedName name="Maksumus">[10]Absoluutaadr1!#REF!</definedName>
    <definedName name="maksuvaba" localSheetId="0">#REF!</definedName>
    <definedName name="maksuvaba" localSheetId="1">#REF!</definedName>
    <definedName name="maksuvaba">#REF!</definedName>
    <definedName name="max.parkimiskoha_maksumus" localSheetId="0">[2]algandmed!$B$2</definedName>
    <definedName name="max.parkimiskoha_maksumus" localSheetId="1">[3]algandmed!$B$2</definedName>
    <definedName name="max.parkimiskoha_maksumus">[2]algandmed!$B$2</definedName>
    <definedName name="minist" localSheetId="0">#REF!</definedName>
    <definedName name="minist">#REF!</definedName>
    <definedName name="mullatööd" localSheetId="0">#REF!</definedName>
    <definedName name="mullatööd" localSheetId="1">#REF!</definedName>
    <definedName name="mullatööd">#REF!</definedName>
    <definedName name="nelikanttoru" localSheetId="0">#REF!</definedName>
    <definedName name="nelikanttoru" localSheetId="1">#REF!</definedName>
    <definedName name="nelikanttoru">#REF!</definedName>
    <definedName name="nelikanttoru150" localSheetId="1">#REF!</definedName>
    <definedName name="nelikanttoru150">#REF!</definedName>
    <definedName name="nelikanttoru30">#REF!</definedName>
    <definedName name="netopind">[11]eelarve!$F$9</definedName>
    <definedName name="Number">[9]Koostamine!$G$1</definedName>
    <definedName name="objekt" localSheetId="0">[2]hinnad!$E$3:$E$32</definedName>
    <definedName name="objekt" localSheetId="1">[3]hinnad!$E$3:$E$32</definedName>
    <definedName name="objekt">[2]hinnad!$E$3:$E$32</definedName>
    <definedName name="objekt_ruumide_sobivus" localSheetId="0">[2]üürniku_hinnangud!$E$2:$E$31</definedName>
    <definedName name="objekt_ruumide_sobivus" localSheetId="1">[3]üürniku_hinnangud!$E$2:$E$31</definedName>
    <definedName name="objekt_ruumide_sobivus">[2]üürniku_hinnangud!$E$2:$E$31</definedName>
    <definedName name="objekti_aadress" localSheetId="0">#REF!</definedName>
    <definedName name="objekti_aadress" localSheetId="1">[4]eelarve!$F$6</definedName>
    <definedName name="objekti_aadress">#REF!</definedName>
    <definedName name="pakkujad_kogemus" localSheetId="0">[2]arendaja_haldaja_kogemus!$A$2:$A$16</definedName>
    <definedName name="pakkujad_kogemus" localSheetId="1">[3]arendaja_haldaja_kogemus!$A$2:$A$16</definedName>
    <definedName name="pakkujad_kogemus">[2]arendaja_haldaja_kogemus!$A$2:$A$16</definedName>
    <definedName name="paneelsein" localSheetId="0">#REF!</definedName>
    <definedName name="paneelsein" localSheetId="1">#REF!</definedName>
    <definedName name="paneelsein">#REF!</definedName>
    <definedName name="paneelsein3" localSheetId="0">'[12]muld,vund'!#REF!</definedName>
    <definedName name="paneelsein3" localSheetId="1">'[12]muld,vund'!#REF!</definedName>
    <definedName name="paneelsein3">'[12]muld,vund'!#REF!</definedName>
    <definedName name="pealkirjad" localSheetId="0">[2]hinnad!$F$2:$BQ$2</definedName>
    <definedName name="pealkirjad" localSheetId="1">[3]hinnad!$F$2:$BQ$2</definedName>
    <definedName name="pealkirjad">[2]hinnad!$F$2:$BQ$2</definedName>
    <definedName name="pealkirjad_kogemus" localSheetId="0">[2]arendaja_haldaja_kogemus!$B$1:$P$1</definedName>
    <definedName name="pealkirjad_kogemus" localSheetId="1">[3]arendaja_haldaja_kogemus!$B$1:$P$1</definedName>
    <definedName name="pealkirjad_kogemus">[2]arendaja_haldaja_kogemus!$B$1:$P$1</definedName>
    <definedName name="pealkirjad_ruumide_sobivus" localSheetId="0">[2]üürniku_hinnangud!$F$1:$L$1</definedName>
    <definedName name="pealkirjad_ruumide_sobivus" localSheetId="1">[3]üürniku_hinnangud!$F$1:$L$1</definedName>
    <definedName name="pealkirjad_ruumide_sobivus">[2]üürniku_hinnangud!$F$1:$L$1</definedName>
    <definedName name="Periood" localSheetId="0">#REF!</definedName>
    <definedName name="Periood" localSheetId="1">#REF!</definedName>
    <definedName name="Periood">#REF!</definedName>
    <definedName name="piirkond" localSheetId="0">#REF!</definedName>
    <definedName name="piirkond">#REF!</definedName>
    <definedName name="plekkkatus" localSheetId="0">#REF!</definedName>
    <definedName name="plekkkatus" localSheetId="1">#REF!</definedName>
    <definedName name="plekkkatus">#REF!</definedName>
    <definedName name="plekksein" localSheetId="1">#REF!</definedName>
    <definedName name="plekksein">#REF!</definedName>
    <definedName name="pr_list">OFFSET([1]Kulud_ja_investeeringud!$L$4,0,0,[1]Kulud_ja_investeeringud!$N$1-4,1)</definedName>
    <definedName name="pr_reg">OFFSET([1]pr_reg!$X$1,0,0,[1]pr_reg!$W$1+1,1)</definedName>
    <definedName name="pro_1">OFFSET([5]Võrdlus!$CJ$4,2,0,1,[5]Võrdlus!$BE$1)</definedName>
    <definedName name="pro_2">OFFSET([5]Võrdlus!$CJ$4,31,0,1,[5]Võrdlus!$BE$1)</definedName>
    <definedName name="pro_3">OFFSET([5]Võrdlus!$CJ$4,61,0,1,[5]Võrdlus!$BE$1)</definedName>
    <definedName name="pro_4">OFFSET([5]Võrdlus!$CJ$4,89,0,1,[5]Võrdlus!$BE$1)</definedName>
    <definedName name="prognoos_ilma_meeskonna_ja_yldkuludeta" localSheetId="0">#REF!</definedName>
    <definedName name="prognoos_ilma_meeskonna_ja_yldkuludeta" localSheetId="1">#REF!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 localSheetId="1">[13]algne_eelarve_prognoosiga!#REF!</definedName>
    <definedName name="prognoosi_muutmise_aeg">#REF!</definedName>
    <definedName name="prognoosi_periood" localSheetId="0">#REF!</definedName>
    <definedName name="prognoosi_periood" localSheetId="1">#REF!</definedName>
    <definedName name="prognoosi_periood">#REF!</definedName>
    <definedName name="projekti_nimi" localSheetId="0">#REF!</definedName>
    <definedName name="projekti_nimi" localSheetId="1">[4]eelarve!$F$4</definedName>
    <definedName name="projekti_nimi">#REF!</definedName>
    <definedName name="projekti_nr" localSheetId="0">#REF!</definedName>
    <definedName name="projekti_nr" localSheetId="1">[4]eelarve!$F$5</definedName>
    <definedName name="projekti_nr">#REF!</definedName>
    <definedName name="protsent" localSheetId="1">#REF!</definedName>
    <definedName name="protsent">#REF!</definedName>
    <definedName name="punktid_asukohahinnang" localSheetId="1">#REF!</definedName>
    <definedName name="punktid_asukohahinnang">#REF!</definedName>
    <definedName name="põrand" localSheetId="1">#REF!</definedName>
    <definedName name="põrand">#REF!</definedName>
    <definedName name="Rahastusallikad">[14]Juhend!$F$34:$F$44</definedName>
    <definedName name="Reserv" localSheetId="0">#REF!</definedName>
    <definedName name="Reserv">#REF!</definedName>
    <definedName name="ryytelkond">[11]eelarve!$F$8</definedName>
    <definedName name="sdfds">[15]prognoos!$I$121:$BG$121</definedName>
    <definedName name="seinad">#REF!</definedName>
    <definedName name="seintelisa">#REF!</definedName>
    <definedName name="siseviimistlus">#REF!</definedName>
    <definedName name="sissevool" localSheetId="0">#REF!</definedName>
    <definedName name="sissevool">#REF!</definedName>
    <definedName name="sisu">#REF!</definedName>
    <definedName name="SOTS">#REF!</definedName>
    <definedName name="suletud_netopind" localSheetId="0">#REF!</definedName>
    <definedName name="suletud_netopind" localSheetId="1">[4]eelarve!$F$8</definedName>
    <definedName name="suletud_netopind">#REF!</definedName>
    <definedName name="suurim_eelarverea_yletamine">#REF!</definedName>
    <definedName name="Tabel" localSheetId="1">#REF!</definedName>
    <definedName name="Tabel">#REF!</definedName>
    <definedName name="tala" localSheetId="1">#REF!</definedName>
    <definedName name="tala">#REF!</definedName>
    <definedName name="TASU" localSheetId="1">#REF!</definedName>
    <definedName name="TASU">#REF!</definedName>
    <definedName name="teg">OFFSET('[1]Graafiku jaoks'!$B$2,0,'[1]Graafiku jaoks'!$D$17,1,'[1]Graafiku jaoks'!$D$20)</definedName>
    <definedName name="teg_1">OFFSET([5]Võrdlus!$CJ$4,0,0,1,[5]Võrdlus!$BE$1)</definedName>
    <definedName name="teg_2">OFFSET([5]Võrdlus!$CJ$4,29,0,1,[5]Võrdlus!$BE$1)</definedName>
    <definedName name="teg_3">OFFSET([5]Võrdlus!$CJ$4,59,0,1,[5]Võrdlus!$BE$1)</definedName>
    <definedName name="teg_4">OFFSET([5]Võrdlus!$CJ$4,87,0,1,[5]Võrdlus!$BE$1)</definedName>
    <definedName name="Tehnoloog">[9]Koostamine!$D$3</definedName>
    <definedName name="Tellija">[9]Koostamine!$G$2</definedName>
    <definedName name="tellisseinad" localSheetId="0">#REF!</definedName>
    <definedName name="tellisseinad" localSheetId="1">#REF!</definedName>
    <definedName name="tellisseinad">#REF!</definedName>
    <definedName name="terastalad" localSheetId="0">#REF!</definedName>
    <definedName name="terastalad" localSheetId="1">#REF!</definedName>
    <definedName name="terastalad">#REF!</definedName>
    <definedName name="Toode">[9]Koostamine!$G$3</definedName>
    <definedName name="TRANS" localSheetId="0">#REF!</definedName>
    <definedName name="TRANS" localSheetId="1">#REF!</definedName>
    <definedName name="TRANS">#REF!</definedName>
    <definedName name="Uus" localSheetId="0">#REF!</definedName>
    <definedName name="Uus" localSheetId="1">#REF!</definedName>
    <definedName name="Uus">#REF!</definedName>
    <definedName name="v" localSheetId="0">#REF!</definedName>
    <definedName name="v" localSheetId="1">#REF!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3" i="27" l="1"/>
  <c r="AA103" i="27"/>
  <c r="Z103" i="27"/>
  <c r="Y103" i="27"/>
  <c r="W103" i="27"/>
  <c r="V103" i="27"/>
  <c r="U103" i="27"/>
  <c r="T103" i="27"/>
  <c r="R103" i="27"/>
  <c r="P103" i="27"/>
  <c r="N103" i="27"/>
  <c r="L103" i="27"/>
  <c r="J103" i="27"/>
  <c r="E103" i="27"/>
  <c r="E101" i="27"/>
  <c r="R99" i="27"/>
  <c r="P99" i="27"/>
  <c r="N99" i="27"/>
  <c r="L99" i="27"/>
  <c r="J99" i="27"/>
  <c r="H99" i="27"/>
  <c r="C99" i="27"/>
  <c r="E99" i="27" s="1"/>
  <c r="R98" i="27"/>
  <c r="P98" i="27"/>
  <c r="N98" i="27"/>
  <c r="L98" i="27"/>
  <c r="J98" i="27"/>
  <c r="H98" i="27"/>
  <c r="C98" i="27"/>
  <c r="E98" i="27" s="1"/>
  <c r="R97" i="27"/>
  <c r="P97" i="27"/>
  <c r="N97" i="27"/>
  <c r="L97" i="27"/>
  <c r="J97" i="27"/>
  <c r="E97" i="27"/>
  <c r="C97" i="27"/>
  <c r="R96" i="27"/>
  <c r="P96" i="27"/>
  <c r="N96" i="27"/>
  <c r="L96" i="27"/>
  <c r="J96" i="27"/>
  <c r="E96" i="27"/>
  <c r="C96" i="27"/>
  <c r="R95" i="27"/>
  <c r="P95" i="27"/>
  <c r="N95" i="27"/>
  <c r="L95" i="27"/>
  <c r="J95" i="27"/>
  <c r="C95" i="27"/>
  <c r="E95" i="27" s="1"/>
  <c r="R94" i="27"/>
  <c r="P94" i="27"/>
  <c r="N94" i="27"/>
  <c r="L94" i="27"/>
  <c r="J94" i="27"/>
  <c r="C94" i="27"/>
  <c r="E94" i="27" s="1"/>
  <c r="R93" i="27"/>
  <c r="P93" i="27"/>
  <c r="N93" i="27"/>
  <c r="L93" i="27"/>
  <c r="J93" i="27"/>
  <c r="E93" i="27"/>
  <c r="C93" i="27"/>
  <c r="R92" i="27"/>
  <c r="P92" i="27"/>
  <c r="N92" i="27"/>
  <c r="L92" i="27"/>
  <c r="J92" i="27"/>
  <c r="E92" i="27"/>
  <c r="C92" i="27"/>
  <c r="R91" i="27"/>
  <c r="P91" i="27"/>
  <c r="N91" i="27"/>
  <c r="L91" i="27"/>
  <c r="J91" i="27"/>
  <c r="C91" i="27"/>
  <c r="E91" i="27" s="1"/>
  <c r="R90" i="27"/>
  <c r="P90" i="27"/>
  <c r="N90" i="27"/>
  <c r="L90" i="27"/>
  <c r="J90" i="27"/>
  <c r="C90" i="27"/>
  <c r="E90" i="27" s="1"/>
  <c r="R89" i="27"/>
  <c r="P89" i="27"/>
  <c r="N89" i="27"/>
  <c r="L89" i="27"/>
  <c r="J89" i="27"/>
  <c r="E89" i="27"/>
  <c r="C89" i="27"/>
  <c r="R88" i="27"/>
  <c r="P88" i="27"/>
  <c r="N88" i="27"/>
  <c r="L88" i="27"/>
  <c r="J88" i="27"/>
  <c r="E88" i="27"/>
  <c r="C88" i="27"/>
  <c r="R87" i="27"/>
  <c r="P87" i="27"/>
  <c r="N87" i="27"/>
  <c r="L87" i="27"/>
  <c r="J87" i="27"/>
  <c r="C87" i="27"/>
  <c r="E87" i="27" s="1"/>
  <c r="R86" i="27"/>
  <c r="P86" i="27"/>
  <c r="N86" i="27"/>
  <c r="L86" i="27"/>
  <c r="J86" i="27"/>
  <c r="C86" i="27"/>
  <c r="E86" i="27" s="1"/>
  <c r="R85" i="27"/>
  <c r="P85" i="27"/>
  <c r="N85" i="27"/>
  <c r="L85" i="27"/>
  <c r="J85" i="27"/>
  <c r="C85" i="27"/>
  <c r="E85" i="27" s="1"/>
  <c r="R84" i="27"/>
  <c r="P84" i="27"/>
  <c r="N84" i="27"/>
  <c r="L84" i="27"/>
  <c r="J84" i="27"/>
  <c r="H84" i="27"/>
  <c r="E84" i="27"/>
  <c r="C84" i="27"/>
  <c r="R83" i="27"/>
  <c r="P83" i="27"/>
  <c r="N83" i="27"/>
  <c r="L83" i="27"/>
  <c r="J83" i="27"/>
  <c r="E83" i="27"/>
  <c r="C83" i="27"/>
  <c r="H83" i="27" s="1"/>
  <c r="R82" i="27"/>
  <c r="P82" i="27"/>
  <c r="N82" i="27"/>
  <c r="L82" i="27"/>
  <c r="J82" i="27"/>
  <c r="H82" i="27"/>
  <c r="E82" i="27"/>
  <c r="C82" i="27"/>
  <c r="R81" i="27"/>
  <c r="P81" i="27"/>
  <c r="N81" i="27"/>
  <c r="L81" i="27"/>
  <c r="J81" i="27"/>
  <c r="H81" i="27"/>
  <c r="E81" i="27"/>
  <c r="C81" i="27"/>
  <c r="R80" i="27"/>
  <c r="P80" i="27"/>
  <c r="N80" i="27"/>
  <c r="L80" i="27"/>
  <c r="J80" i="27"/>
  <c r="C80" i="27"/>
  <c r="R79" i="27"/>
  <c r="P79" i="27"/>
  <c r="N79" i="27"/>
  <c r="L79" i="27"/>
  <c r="J79" i="27"/>
  <c r="C79" i="27"/>
  <c r="R78" i="27"/>
  <c r="P78" i="27"/>
  <c r="N78" i="27"/>
  <c r="L78" i="27"/>
  <c r="J78" i="27"/>
  <c r="H78" i="27"/>
  <c r="C78" i="27"/>
  <c r="E78" i="27" s="1"/>
  <c r="R77" i="27"/>
  <c r="P77" i="27"/>
  <c r="N77" i="27"/>
  <c r="L77" i="27"/>
  <c r="J77" i="27"/>
  <c r="H77" i="27"/>
  <c r="C77" i="27"/>
  <c r="E77" i="27" s="1"/>
  <c r="R76" i="27"/>
  <c r="P76" i="27"/>
  <c r="N76" i="27"/>
  <c r="L76" i="27"/>
  <c r="J76" i="27"/>
  <c r="H76" i="27"/>
  <c r="C76" i="27"/>
  <c r="E76" i="27" s="1"/>
  <c r="R75" i="27"/>
  <c r="P75" i="27"/>
  <c r="N75" i="27"/>
  <c r="L75" i="27"/>
  <c r="J75" i="27"/>
  <c r="C75" i="27"/>
  <c r="H75" i="27" s="1"/>
  <c r="R74" i="27"/>
  <c r="P74" i="27"/>
  <c r="N74" i="27"/>
  <c r="L74" i="27"/>
  <c r="J74" i="27"/>
  <c r="E74" i="27"/>
  <c r="C74" i="27"/>
  <c r="H74" i="27" s="1"/>
  <c r="R73" i="27"/>
  <c r="P73" i="27"/>
  <c r="N73" i="27"/>
  <c r="L73" i="27"/>
  <c r="J73" i="27"/>
  <c r="H73" i="27"/>
  <c r="E73" i="27"/>
  <c r="C73" i="27"/>
  <c r="R72" i="27"/>
  <c r="P72" i="27"/>
  <c r="N72" i="27"/>
  <c r="L72" i="27"/>
  <c r="J72" i="27"/>
  <c r="H72" i="27"/>
  <c r="E72" i="27"/>
  <c r="C72" i="27"/>
  <c r="R71" i="27"/>
  <c r="P71" i="27"/>
  <c r="N71" i="27"/>
  <c r="L71" i="27"/>
  <c r="J71" i="27"/>
  <c r="E71" i="27"/>
  <c r="C71" i="27"/>
  <c r="H71" i="27" s="1"/>
  <c r="R70" i="27"/>
  <c r="P70" i="27"/>
  <c r="N70" i="27"/>
  <c r="L70" i="27"/>
  <c r="J70" i="27"/>
  <c r="H70" i="27"/>
  <c r="E70" i="27"/>
  <c r="C70" i="27"/>
  <c r="R69" i="27"/>
  <c r="P69" i="27"/>
  <c r="N69" i="27"/>
  <c r="L69" i="27"/>
  <c r="J69" i="27"/>
  <c r="H69" i="27"/>
  <c r="E69" i="27"/>
  <c r="C69" i="27"/>
  <c r="R68" i="27"/>
  <c r="P68" i="27"/>
  <c r="N68" i="27"/>
  <c r="L68" i="27"/>
  <c r="J68" i="27"/>
  <c r="C68" i="27"/>
  <c r="R67" i="27"/>
  <c r="P67" i="27"/>
  <c r="N67" i="27"/>
  <c r="L67" i="27"/>
  <c r="J67" i="27"/>
  <c r="C67" i="27"/>
  <c r="R66" i="27"/>
  <c r="P66" i="27"/>
  <c r="N66" i="27"/>
  <c r="L66" i="27"/>
  <c r="J66" i="27"/>
  <c r="H66" i="27"/>
  <c r="C66" i="27"/>
  <c r="E66" i="27" s="1"/>
  <c r="R65" i="27"/>
  <c r="P65" i="27"/>
  <c r="N65" i="27"/>
  <c r="L65" i="27"/>
  <c r="J65" i="27"/>
  <c r="H65" i="27"/>
  <c r="C65" i="27"/>
  <c r="E65" i="27" s="1"/>
  <c r="R64" i="27"/>
  <c r="P64" i="27"/>
  <c r="N64" i="27"/>
  <c r="L64" i="27"/>
  <c r="J64" i="27"/>
  <c r="C64" i="27"/>
  <c r="E64" i="27" s="1"/>
  <c r="R63" i="27"/>
  <c r="P63" i="27"/>
  <c r="N63" i="27"/>
  <c r="L63" i="27"/>
  <c r="J63" i="27"/>
  <c r="C63" i="27"/>
  <c r="H63" i="27" s="1"/>
  <c r="R62" i="27"/>
  <c r="P62" i="27"/>
  <c r="N62" i="27"/>
  <c r="L62" i="27"/>
  <c r="J62" i="27"/>
  <c r="C62" i="27"/>
  <c r="H62" i="27" s="1"/>
  <c r="R61" i="27"/>
  <c r="P61" i="27"/>
  <c r="N61" i="27"/>
  <c r="L61" i="27"/>
  <c r="J61" i="27"/>
  <c r="H61" i="27"/>
  <c r="E61" i="27"/>
  <c r="C61" i="27"/>
  <c r="R60" i="27"/>
  <c r="P60" i="27"/>
  <c r="N60" i="27"/>
  <c r="L60" i="27"/>
  <c r="J60" i="27"/>
  <c r="H60" i="27"/>
  <c r="E60" i="27"/>
  <c r="C60" i="27"/>
  <c r="R59" i="27"/>
  <c r="P59" i="27"/>
  <c r="N59" i="27"/>
  <c r="L59" i="27"/>
  <c r="J59" i="27"/>
  <c r="E59" i="27"/>
  <c r="C59" i="27"/>
  <c r="H59" i="27" s="1"/>
  <c r="R58" i="27"/>
  <c r="P58" i="27"/>
  <c r="N58" i="27"/>
  <c r="L58" i="27"/>
  <c r="J58" i="27"/>
  <c r="H58" i="27"/>
  <c r="E58" i="27"/>
  <c r="C58" i="27"/>
  <c r="R57" i="27"/>
  <c r="P57" i="27"/>
  <c r="N57" i="27"/>
  <c r="L57" i="27"/>
  <c r="J57" i="27"/>
  <c r="H57" i="27"/>
  <c r="E57" i="27"/>
  <c r="C57" i="27"/>
  <c r="R56" i="27"/>
  <c r="P56" i="27"/>
  <c r="N56" i="27"/>
  <c r="L56" i="27"/>
  <c r="J56" i="27"/>
  <c r="H56" i="27"/>
  <c r="C56" i="27"/>
  <c r="E56" i="27" s="1"/>
  <c r="R55" i="27"/>
  <c r="P55" i="27"/>
  <c r="N55" i="27"/>
  <c r="L55" i="27"/>
  <c r="J55" i="27"/>
  <c r="C55" i="27"/>
  <c r="R54" i="27"/>
  <c r="P54" i="27"/>
  <c r="N54" i="27"/>
  <c r="L54" i="27"/>
  <c r="J54" i="27"/>
  <c r="H54" i="27"/>
  <c r="C54" i="27"/>
  <c r="E54" i="27" s="1"/>
  <c r="R53" i="27"/>
  <c r="P53" i="27"/>
  <c r="N53" i="27"/>
  <c r="L53" i="27"/>
  <c r="J53" i="27"/>
  <c r="C53" i="27"/>
  <c r="E53" i="27" s="1"/>
  <c r="R52" i="27"/>
  <c r="P52" i="27"/>
  <c r="N52" i="27"/>
  <c r="L52" i="27"/>
  <c r="J52" i="27"/>
  <c r="C52" i="27"/>
  <c r="E52" i="27" s="1"/>
  <c r="R51" i="27"/>
  <c r="P51" i="27"/>
  <c r="N51" i="27"/>
  <c r="L51" i="27"/>
  <c r="J51" i="27"/>
  <c r="C51" i="27"/>
  <c r="H51" i="27" s="1"/>
  <c r="R50" i="27"/>
  <c r="P50" i="27"/>
  <c r="N50" i="27"/>
  <c r="L50" i="27"/>
  <c r="J50" i="27"/>
  <c r="C50" i="27"/>
  <c r="H50" i="27" s="1"/>
  <c r="R49" i="27"/>
  <c r="P49" i="27"/>
  <c r="N49" i="27"/>
  <c r="L49" i="27"/>
  <c r="J49" i="27"/>
  <c r="C49" i="27"/>
  <c r="H49" i="27" s="1"/>
  <c r="R48" i="27"/>
  <c r="P48" i="27"/>
  <c r="N48" i="27"/>
  <c r="L48" i="27"/>
  <c r="J48" i="27"/>
  <c r="C48" i="27"/>
  <c r="H48" i="27" s="1"/>
  <c r="R47" i="27"/>
  <c r="P47" i="27"/>
  <c r="N47" i="27"/>
  <c r="L47" i="27"/>
  <c r="J47" i="27"/>
  <c r="E47" i="27"/>
  <c r="C47" i="27"/>
  <c r="H47" i="27" s="1"/>
  <c r="R46" i="27"/>
  <c r="P46" i="27"/>
  <c r="N46" i="27"/>
  <c r="L46" i="27"/>
  <c r="J46" i="27"/>
  <c r="H46" i="27"/>
  <c r="E46" i="27"/>
  <c r="C46" i="27"/>
  <c r="R45" i="27"/>
  <c r="P45" i="27"/>
  <c r="N45" i="27"/>
  <c r="L45" i="27"/>
  <c r="J45" i="27"/>
  <c r="H45" i="27"/>
  <c r="E45" i="27"/>
  <c r="C45" i="27"/>
  <c r="R44" i="27"/>
  <c r="P44" i="27"/>
  <c r="N44" i="27"/>
  <c r="L44" i="27"/>
  <c r="J44" i="27"/>
  <c r="H44" i="27"/>
  <c r="C44" i="27"/>
  <c r="E44" i="27" s="1"/>
  <c r="R43" i="27"/>
  <c r="P43" i="27"/>
  <c r="N43" i="27"/>
  <c r="L43" i="27"/>
  <c r="J43" i="27"/>
  <c r="C43" i="27"/>
  <c r="R42" i="27"/>
  <c r="P42" i="27"/>
  <c r="N42" i="27"/>
  <c r="L42" i="27"/>
  <c r="J42" i="27"/>
  <c r="C42" i="27"/>
  <c r="E42" i="27" s="1"/>
  <c r="R41" i="27"/>
  <c r="P41" i="27"/>
  <c r="N41" i="27"/>
  <c r="L41" i="27"/>
  <c r="J41" i="27"/>
  <c r="H41" i="27"/>
  <c r="C41" i="27"/>
  <c r="E41" i="27" s="1"/>
  <c r="R40" i="27"/>
  <c r="P40" i="27"/>
  <c r="N40" i="27"/>
  <c r="L40" i="27"/>
  <c r="J40" i="27"/>
  <c r="H40" i="27"/>
  <c r="C40" i="27"/>
  <c r="E40" i="27" s="1"/>
  <c r="R39" i="27"/>
  <c r="P39" i="27"/>
  <c r="N39" i="27"/>
  <c r="L39" i="27"/>
  <c r="J39" i="27"/>
  <c r="E39" i="27"/>
  <c r="C39" i="27"/>
  <c r="H39" i="27" s="1"/>
  <c r="R38" i="27"/>
  <c r="P38" i="27"/>
  <c r="N38" i="27"/>
  <c r="L38" i="27"/>
  <c r="J38" i="27"/>
  <c r="E38" i="27"/>
  <c r="C38" i="27"/>
  <c r="H38" i="27" s="1"/>
  <c r="R37" i="27"/>
  <c r="P37" i="27"/>
  <c r="N37" i="27"/>
  <c r="L37" i="27"/>
  <c r="J37" i="27"/>
  <c r="H37" i="27"/>
  <c r="E37" i="27"/>
  <c r="C37" i="27"/>
  <c r="R36" i="27"/>
  <c r="P36" i="27"/>
  <c r="N36" i="27"/>
  <c r="L36" i="27"/>
  <c r="J36" i="27"/>
  <c r="H36" i="27"/>
  <c r="E36" i="27"/>
  <c r="C36" i="27"/>
  <c r="R35" i="27"/>
  <c r="P35" i="27"/>
  <c r="N35" i="27"/>
  <c r="L35" i="27"/>
  <c r="J35" i="27"/>
  <c r="E35" i="27"/>
  <c r="C35" i="27"/>
  <c r="H35" i="27" s="1"/>
  <c r="R34" i="27"/>
  <c r="P34" i="27"/>
  <c r="N34" i="27"/>
  <c r="L34" i="27"/>
  <c r="J34" i="27"/>
  <c r="E34" i="27"/>
  <c r="C34" i="27"/>
  <c r="H34" i="27" s="1"/>
  <c r="R33" i="27"/>
  <c r="P33" i="27"/>
  <c r="N33" i="27"/>
  <c r="L33" i="27"/>
  <c r="J33" i="27"/>
  <c r="H33" i="27"/>
  <c r="E33" i="27"/>
  <c r="C33" i="27"/>
  <c r="R32" i="27"/>
  <c r="P32" i="27"/>
  <c r="N32" i="27"/>
  <c r="L32" i="27"/>
  <c r="J32" i="27"/>
  <c r="H32" i="27"/>
  <c r="C32" i="27"/>
  <c r="E32" i="27" s="1"/>
  <c r="R31" i="27"/>
  <c r="P31" i="27"/>
  <c r="N31" i="27"/>
  <c r="L31" i="27"/>
  <c r="J31" i="27"/>
  <c r="H31" i="27"/>
  <c r="E31" i="27"/>
  <c r="C31" i="27"/>
  <c r="R30" i="27"/>
  <c r="P30" i="27"/>
  <c r="N30" i="27"/>
  <c r="L30" i="27"/>
  <c r="J30" i="27"/>
  <c r="E30" i="27"/>
  <c r="C30" i="27"/>
  <c r="H30" i="27" s="1"/>
  <c r="R29" i="27"/>
  <c r="P29" i="27"/>
  <c r="N29" i="27"/>
  <c r="L29" i="27"/>
  <c r="J29" i="27"/>
  <c r="H29" i="27"/>
  <c r="C29" i="27"/>
  <c r="E29" i="27" s="1"/>
  <c r="R28" i="27"/>
  <c r="P28" i="27"/>
  <c r="N28" i="27"/>
  <c r="L28" i="27"/>
  <c r="J28" i="27"/>
  <c r="H28" i="27"/>
  <c r="C28" i="27"/>
  <c r="E28" i="27" s="1"/>
  <c r="R27" i="27"/>
  <c r="P27" i="27"/>
  <c r="N27" i="27"/>
  <c r="L27" i="27"/>
  <c r="J27" i="27"/>
  <c r="E27" i="27"/>
  <c r="C27" i="27"/>
  <c r="H27" i="27" s="1"/>
  <c r="R26" i="27"/>
  <c r="P26" i="27"/>
  <c r="N26" i="27"/>
  <c r="L26" i="27"/>
  <c r="J26" i="27"/>
  <c r="E26" i="27"/>
  <c r="C26" i="27"/>
  <c r="H26" i="27" s="1"/>
  <c r="R25" i="27"/>
  <c r="P25" i="27"/>
  <c r="N25" i="27"/>
  <c r="L25" i="27"/>
  <c r="J25" i="27"/>
  <c r="H25" i="27"/>
  <c r="E25" i="27"/>
  <c r="C25" i="27"/>
  <c r="R24" i="27"/>
  <c r="P24" i="27"/>
  <c r="N24" i="27"/>
  <c r="L24" i="27"/>
  <c r="J24" i="27"/>
  <c r="C24" i="27"/>
  <c r="H24" i="27" s="1"/>
  <c r="R23" i="27"/>
  <c r="P23" i="27"/>
  <c r="N23" i="27"/>
  <c r="L23" i="27"/>
  <c r="J23" i="27"/>
  <c r="C23" i="27"/>
  <c r="R22" i="27"/>
  <c r="P22" i="27"/>
  <c r="N22" i="27"/>
  <c r="L22" i="27"/>
  <c r="J22" i="27"/>
  <c r="C22" i="27"/>
  <c r="H22" i="27" s="1"/>
  <c r="R21" i="27"/>
  <c r="P21" i="27"/>
  <c r="N21" i="27"/>
  <c r="L21" i="27"/>
  <c r="J21" i="27"/>
  <c r="H21" i="27"/>
  <c r="E21" i="27"/>
  <c r="C21" i="27"/>
  <c r="R20" i="27"/>
  <c r="P20" i="27"/>
  <c r="N20" i="27"/>
  <c r="L20" i="27"/>
  <c r="J20" i="27"/>
  <c r="H20" i="27"/>
  <c r="E20" i="27"/>
  <c r="C20" i="27"/>
  <c r="R19" i="27"/>
  <c r="P19" i="27"/>
  <c r="N19" i="27"/>
  <c r="L19" i="27"/>
  <c r="J19" i="27"/>
  <c r="C19" i="27"/>
  <c r="H19" i="27" s="1"/>
  <c r="R18" i="27"/>
  <c r="P18" i="27"/>
  <c r="N18" i="27"/>
  <c r="L18" i="27"/>
  <c r="J18" i="27"/>
  <c r="E18" i="27"/>
  <c r="C18" i="27"/>
  <c r="H18" i="27" s="1"/>
  <c r="R17" i="27"/>
  <c r="P17" i="27"/>
  <c r="N17" i="27"/>
  <c r="L17" i="27"/>
  <c r="J17" i="27"/>
  <c r="E17" i="27"/>
  <c r="C17" i="27"/>
  <c r="H17" i="27" s="1"/>
  <c r="R16" i="27"/>
  <c r="P16" i="27"/>
  <c r="N16" i="27"/>
  <c r="L16" i="27"/>
  <c r="J16" i="27"/>
  <c r="H16" i="27"/>
  <c r="C16" i="27"/>
  <c r="E16" i="27" s="1"/>
  <c r="R15" i="27"/>
  <c r="P15" i="27"/>
  <c r="N15" i="27"/>
  <c r="L15" i="27"/>
  <c r="J15" i="27"/>
  <c r="H15" i="27"/>
  <c r="C15" i="27"/>
  <c r="E15" i="27" s="1"/>
  <c r="R14" i="27"/>
  <c r="P14" i="27"/>
  <c r="N14" i="27"/>
  <c r="L14" i="27"/>
  <c r="J14" i="27"/>
  <c r="E14" i="27"/>
  <c r="C14" i="27"/>
  <c r="H14" i="27" s="1"/>
  <c r="R13" i="27"/>
  <c r="P13" i="27"/>
  <c r="N13" i="27"/>
  <c r="L13" i="27"/>
  <c r="J13" i="27"/>
  <c r="H13" i="27"/>
  <c r="E13" i="27"/>
  <c r="C13" i="27"/>
  <c r="R12" i="27"/>
  <c r="P12" i="27"/>
  <c r="N12" i="27"/>
  <c r="L12" i="27"/>
  <c r="J12" i="27"/>
  <c r="E12" i="27"/>
  <c r="C12" i="27"/>
  <c r="H12" i="27" s="1"/>
  <c r="R11" i="27"/>
  <c r="P11" i="27"/>
  <c r="N11" i="27"/>
  <c r="L11" i="27"/>
  <c r="J11" i="27"/>
  <c r="H11" i="27"/>
  <c r="E11" i="27"/>
  <c r="C11" i="27"/>
  <c r="AM10" i="27"/>
  <c r="R10" i="27"/>
  <c r="P10" i="27"/>
  <c r="N10" i="27"/>
  <c r="L10" i="27"/>
  <c r="J10" i="27"/>
  <c r="H10" i="27"/>
  <c r="C10" i="27"/>
  <c r="E10" i="27" s="1"/>
  <c r="AM9" i="27"/>
  <c r="R9" i="27"/>
  <c r="P9" i="27"/>
  <c r="N9" i="27"/>
  <c r="L9" i="27"/>
  <c r="J9" i="27"/>
  <c r="C9" i="27"/>
  <c r="H9" i="27" s="1"/>
  <c r="AM8" i="27"/>
  <c r="R8" i="27"/>
  <c r="P8" i="27"/>
  <c r="N8" i="27"/>
  <c r="L8" i="27"/>
  <c r="J8" i="27"/>
  <c r="C8" i="27"/>
  <c r="H8" i="27" s="1"/>
  <c r="AM7" i="27"/>
  <c r="R7" i="27"/>
  <c r="P7" i="27"/>
  <c r="N7" i="27"/>
  <c r="L7" i="27"/>
  <c r="J7" i="27"/>
  <c r="E7" i="27"/>
  <c r="C7" i="27"/>
  <c r="H7" i="27" s="1"/>
  <c r="E77" i="26"/>
  <c r="D77" i="26"/>
  <c r="E72" i="26"/>
  <c r="T20" i="26" s="1"/>
  <c r="D72" i="26"/>
  <c r="T19" i="26" s="1"/>
  <c r="G70" i="26"/>
  <c r="G69" i="26"/>
  <c r="G65" i="26" s="1"/>
  <c r="G64" i="26" s="1"/>
  <c r="G68" i="26"/>
  <c r="G67" i="26"/>
  <c r="G66" i="26"/>
  <c r="E65" i="26"/>
  <c r="D65" i="26"/>
  <c r="D64" i="26" s="1"/>
  <c r="E64" i="26"/>
  <c r="G63" i="26"/>
  <c r="G62" i="26"/>
  <c r="G61" i="26"/>
  <c r="G60" i="26"/>
  <c r="E59" i="26"/>
  <c r="D59" i="26"/>
  <c r="E58" i="26"/>
  <c r="D58" i="26"/>
  <c r="G57" i="26"/>
  <c r="G56" i="26"/>
  <c r="T24" i="26" s="1"/>
  <c r="G55" i="26"/>
  <c r="G54" i="26"/>
  <c r="G53" i="26"/>
  <c r="G52" i="26"/>
  <c r="G51" i="26"/>
  <c r="G50" i="26"/>
  <c r="G49" i="26"/>
  <c r="G48" i="26"/>
  <c r="G47" i="26"/>
  <c r="G46" i="26"/>
  <c r="G45" i="26"/>
  <c r="G44" i="26"/>
  <c r="G43" i="26"/>
  <c r="G42" i="26"/>
  <c r="G41" i="26"/>
  <c r="G40" i="26"/>
  <c r="G39" i="26"/>
  <c r="G38" i="26"/>
  <c r="G37" i="26"/>
  <c r="G32" i="26" s="1"/>
  <c r="G36" i="26"/>
  <c r="G35" i="26"/>
  <c r="G34" i="26"/>
  <c r="G33" i="26"/>
  <c r="D33" i="26"/>
  <c r="E32" i="26"/>
  <c r="D32" i="26"/>
  <c r="G31" i="26"/>
  <c r="G28" i="26" s="1"/>
  <c r="G27" i="26" s="1"/>
  <c r="G30" i="26"/>
  <c r="G29" i="26"/>
  <c r="E28" i="26"/>
  <c r="D28" i="26"/>
  <c r="D27" i="26" s="1"/>
  <c r="E27" i="26"/>
  <c r="G26" i="26"/>
  <c r="G25" i="26"/>
  <c r="E25" i="26"/>
  <c r="D25" i="26"/>
  <c r="G24" i="26"/>
  <c r="G23" i="26"/>
  <c r="G22" i="26"/>
  <c r="G21" i="26" s="1"/>
  <c r="E21" i="26"/>
  <c r="D21" i="26"/>
  <c r="G20" i="26"/>
  <c r="G19" i="26"/>
  <c r="G18" i="26"/>
  <c r="G17" i="26"/>
  <c r="G16" i="26"/>
  <c r="G15" i="26"/>
  <c r="AH14" i="26"/>
  <c r="T14" i="26"/>
  <c r="O14" i="26"/>
  <c r="G14" i="26"/>
  <c r="AH13" i="26"/>
  <c r="AG13" i="26"/>
  <c r="T13" i="26"/>
  <c r="G13" i="26"/>
  <c r="G12" i="26" s="1"/>
  <c r="AH12" i="26"/>
  <c r="R10" i="26" s="1"/>
  <c r="E12" i="26"/>
  <c r="D12" i="26"/>
  <c r="D9" i="26" s="1"/>
  <c r="AH11" i="26"/>
  <c r="P10" i="26" s="1"/>
  <c r="AE11" i="26"/>
  <c r="AH10" i="26"/>
  <c r="N10" i="26"/>
  <c r="E10" i="26"/>
  <c r="D10" i="26"/>
  <c r="AH9" i="26"/>
  <c r="L10" i="26" s="1"/>
  <c r="E9" i="26"/>
  <c r="E71" i="26" s="1"/>
  <c r="E63" i="27" l="1"/>
  <c r="E48" i="27"/>
  <c r="H53" i="27"/>
  <c r="H52" i="27"/>
  <c r="E49" i="27"/>
  <c r="O20" i="26"/>
  <c r="S24" i="26"/>
  <c r="O24" i="26"/>
  <c r="M24" i="26"/>
  <c r="AM11" i="27"/>
  <c r="AN11" i="27" s="1"/>
  <c r="AN7" i="27"/>
  <c r="T29" i="27" s="1"/>
  <c r="Y29" i="27" s="1"/>
  <c r="S12" i="26"/>
  <c r="S16" i="26" s="1"/>
  <c r="S20" i="26"/>
  <c r="S14" i="26"/>
  <c r="G9" i="26"/>
  <c r="G71" i="26" s="1"/>
  <c r="T23" i="26" s="1"/>
  <c r="G59" i="26"/>
  <c r="G58" i="26" s="1"/>
  <c r="T12" i="26"/>
  <c r="E75" i="26"/>
  <c r="H23" i="27"/>
  <c r="E23" i="27"/>
  <c r="M12" i="26"/>
  <c r="M16" i="26" s="1"/>
  <c r="M20" i="26"/>
  <c r="M14" i="26"/>
  <c r="Q12" i="26"/>
  <c r="Q20" i="26"/>
  <c r="Q14" i="26"/>
  <c r="P102" i="27"/>
  <c r="P100" i="27"/>
  <c r="D71" i="26"/>
  <c r="AE10" i="26"/>
  <c r="N102" i="27"/>
  <c r="N100" i="27"/>
  <c r="R100" i="27"/>
  <c r="H64" i="27"/>
  <c r="T51" i="27"/>
  <c r="E75" i="27"/>
  <c r="T33" i="27"/>
  <c r="Y33" i="27" s="1"/>
  <c r="T10" i="27"/>
  <c r="E19" i="27"/>
  <c r="T20" i="27"/>
  <c r="Y20" i="27" s="1"/>
  <c r="E24" i="27"/>
  <c r="H55" i="27"/>
  <c r="E55" i="27"/>
  <c r="E62" i="27"/>
  <c r="T65" i="27"/>
  <c r="Y65" i="27" s="1"/>
  <c r="T76" i="27"/>
  <c r="Y76" i="27" s="1"/>
  <c r="H80" i="27"/>
  <c r="E80" i="27"/>
  <c r="H68" i="27"/>
  <c r="E68" i="27"/>
  <c r="E8" i="27"/>
  <c r="E22" i="27"/>
  <c r="T23" i="27"/>
  <c r="H43" i="27"/>
  <c r="E43" i="27"/>
  <c r="E51" i="27"/>
  <c r="H79" i="27"/>
  <c r="E79" i="27"/>
  <c r="J100" i="27"/>
  <c r="E9" i="27"/>
  <c r="H42" i="27"/>
  <c r="E50" i="27"/>
  <c r="H67" i="27"/>
  <c r="E67" i="27"/>
  <c r="L102" i="27"/>
  <c r="L100" i="27"/>
  <c r="T88" i="27"/>
  <c r="Y88" i="27" s="1"/>
  <c r="T92" i="27"/>
  <c r="Y92" i="27" s="1"/>
  <c r="T97" i="27"/>
  <c r="Y97" i="27" s="1"/>
  <c r="T42" i="27"/>
  <c r="E102" i="27" l="1"/>
  <c r="E100" i="27"/>
  <c r="P101" i="27" s="1"/>
  <c r="P104" i="27" s="1"/>
  <c r="T28" i="27"/>
  <c r="Y28" i="27" s="1"/>
  <c r="T55" i="27"/>
  <c r="T52" i="27"/>
  <c r="Y52" i="27" s="1"/>
  <c r="T56" i="27"/>
  <c r="Y56" i="27" s="1"/>
  <c r="T80" i="27"/>
  <c r="Y80" i="27" s="1"/>
  <c r="AN8" i="27"/>
  <c r="T89" i="27"/>
  <c r="Y89" i="27" s="1"/>
  <c r="T69" i="27"/>
  <c r="Y69" i="27" s="1"/>
  <c r="T85" i="27"/>
  <c r="Y85" i="27" s="1"/>
  <c r="T77" i="27"/>
  <c r="T41" i="27"/>
  <c r="T17" i="27"/>
  <c r="Y17" i="27" s="1"/>
  <c r="T53" i="27"/>
  <c r="Y53" i="27" s="1"/>
  <c r="T93" i="27"/>
  <c r="Y93" i="27" s="1"/>
  <c r="AN10" i="27"/>
  <c r="W94" i="27" s="1"/>
  <c r="AB94" i="27" s="1"/>
  <c r="T78" i="27"/>
  <c r="T81" i="27"/>
  <c r="Y81" i="27" s="1"/>
  <c r="T66" i="27"/>
  <c r="T99" i="27"/>
  <c r="Y99" i="27" s="1"/>
  <c r="T7" i="27"/>
  <c r="T43" i="27"/>
  <c r="Y43" i="27" s="1"/>
  <c r="AN9" i="27"/>
  <c r="V96" i="27" s="1"/>
  <c r="AA96" i="27" s="1"/>
  <c r="T45" i="27"/>
  <c r="Y45" i="27" s="1"/>
  <c r="T54" i="27"/>
  <c r="T96" i="27"/>
  <c r="Y96" i="27" s="1"/>
  <c r="T35" i="27"/>
  <c r="Y35" i="27" s="1"/>
  <c r="T75" i="27"/>
  <c r="Y75" i="27" s="1"/>
  <c r="T67" i="27"/>
  <c r="Y67" i="27" s="1"/>
  <c r="T16" i="27"/>
  <c r="Y16" i="27" s="1"/>
  <c r="T32" i="27"/>
  <c r="Y32" i="27" s="1"/>
  <c r="T79" i="27"/>
  <c r="Y79" i="27" s="1"/>
  <c r="T57" i="27"/>
  <c r="Y57" i="27" s="1"/>
  <c r="T68" i="27"/>
  <c r="T44" i="27"/>
  <c r="Y44" i="27" s="1"/>
  <c r="Y78" i="27"/>
  <c r="Y66" i="27"/>
  <c r="Y41" i="27"/>
  <c r="D75" i="26"/>
  <c r="D74" i="26" s="1"/>
  <c r="T17" i="26" s="1"/>
  <c r="T11" i="26"/>
  <c r="Y54" i="27"/>
  <c r="Y42" i="27"/>
  <c r="AE13" i="26"/>
  <c r="T18" i="26"/>
  <c r="E74" i="26"/>
  <c r="E76" i="26" s="1"/>
  <c r="Y55" i="27"/>
  <c r="Y10" i="27"/>
  <c r="Y51" i="27"/>
  <c r="O12" i="26"/>
  <c r="O16" i="26" s="1"/>
  <c r="T16" i="26"/>
  <c r="W70" i="27"/>
  <c r="AB70" i="27" s="1"/>
  <c r="W18" i="27"/>
  <c r="AB18" i="27" s="1"/>
  <c r="W93" i="27"/>
  <c r="AB93" i="27" s="1"/>
  <c r="W49" i="27"/>
  <c r="AB49" i="27" s="1"/>
  <c r="W43" i="27"/>
  <c r="AB43" i="27" s="1"/>
  <c r="W27" i="27"/>
  <c r="AB27" i="27" s="1"/>
  <c r="W16" i="27"/>
  <c r="AB16" i="27" s="1"/>
  <c r="V46" i="27"/>
  <c r="AA46" i="27" s="1"/>
  <c r="V91" i="27"/>
  <c r="AA91" i="27" s="1"/>
  <c r="V26" i="27"/>
  <c r="AA26" i="27" s="1"/>
  <c r="V37" i="27"/>
  <c r="AA37" i="27" s="1"/>
  <c r="V42" i="27"/>
  <c r="AA42" i="27" s="1"/>
  <c r="V62" i="27"/>
  <c r="AA62" i="27" s="1"/>
  <c r="U95" i="27"/>
  <c r="Z95" i="27" s="1"/>
  <c r="U91" i="27"/>
  <c r="Z91" i="27" s="1"/>
  <c r="U87" i="27"/>
  <c r="Z87" i="27" s="1"/>
  <c r="U74" i="27"/>
  <c r="Z74" i="27" s="1"/>
  <c r="U62" i="27"/>
  <c r="Z62" i="27" s="1"/>
  <c r="U50" i="27"/>
  <c r="Z50" i="27" s="1"/>
  <c r="U38" i="27"/>
  <c r="Z38" i="27" s="1"/>
  <c r="U73" i="27"/>
  <c r="Z73" i="27" s="1"/>
  <c r="U61" i="27"/>
  <c r="Z61" i="27" s="1"/>
  <c r="U49" i="27"/>
  <c r="Z49" i="27" s="1"/>
  <c r="U88" i="27"/>
  <c r="Z88" i="27" s="1"/>
  <c r="U83" i="27"/>
  <c r="Z83" i="27" s="1"/>
  <c r="U57" i="27"/>
  <c r="U35" i="27"/>
  <c r="Z35" i="27" s="1"/>
  <c r="U16" i="27"/>
  <c r="Z16" i="27" s="1"/>
  <c r="U92" i="27"/>
  <c r="Z92" i="27" s="1"/>
  <c r="U96" i="27"/>
  <c r="Z96" i="27" s="1"/>
  <c r="U34" i="27"/>
  <c r="Z34" i="27" s="1"/>
  <c r="U30" i="27"/>
  <c r="Z30" i="27" s="1"/>
  <c r="U26" i="27"/>
  <c r="Z26" i="27" s="1"/>
  <c r="U13" i="27"/>
  <c r="Z13" i="27" s="1"/>
  <c r="U11" i="27"/>
  <c r="Z11" i="27" s="1"/>
  <c r="U90" i="27"/>
  <c r="Z90" i="27" s="1"/>
  <c r="U86" i="27"/>
  <c r="Z86" i="27" s="1"/>
  <c r="U66" i="27"/>
  <c r="Z66" i="27" s="1"/>
  <c r="U70" i="27"/>
  <c r="Z70" i="27" s="1"/>
  <c r="U94" i="27"/>
  <c r="Z94" i="27" s="1"/>
  <c r="U78" i="27"/>
  <c r="Z78" i="27" s="1"/>
  <c r="U41" i="27"/>
  <c r="Z41" i="27" s="1"/>
  <c r="U37" i="27"/>
  <c r="Z37" i="27" s="1"/>
  <c r="U29" i="27"/>
  <c r="U22" i="27"/>
  <c r="Z22" i="27" s="1"/>
  <c r="U8" i="27"/>
  <c r="Z8" i="27" s="1"/>
  <c r="U67" i="27"/>
  <c r="Z67" i="27" s="1"/>
  <c r="U42" i="27"/>
  <c r="Z42" i="27" s="1"/>
  <c r="U17" i="27"/>
  <c r="U7" i="27"/>
  <c r="U99" i="27"/>
  <c r="Z99" i="27" s="1"/>
  <c r="U79" i="27"/>
  <c r="Z79" i="27" s="1"/>
  <c r="U47" i="27"/>
  <c r="Z47" i="27" s="1"/>
  <c r="U46" i="27"/>
  <c r="Z46" i="27" s="1"/>
  <c r="U82" i="27"/>
  <c r="Z82" i="27" s="1"/>
  <c r="U71" i="27"/>
  <c r="Z71" i="27" s="1"/>
  <c r="U59" i="27"/>
  <c r="Z59" i="27" s="1"/>
  <c r="U58" i="27"/>
  <c r="Z58" i="27" s="1"/>
  <c r="U55" i="27"/>
  <c r="Z55" i="27" s="1"/>
  <c r="U31" i="27"/>
  <c r="Z31" i="27" s="1"/>
  <c r="U27" i="27"/>
  <c r="Z27" i="27" s="1"/>
  <c r="U21" i="27"/>
  <c r="Z21" i="27" s="1"/>
  <c r="U14" i="27"/>
  <c r="Z14" i="27" s="1"/>
  <c r="U54" i="27"/>
  <c r="Z54" i="27" s="1"/>
  <c r="Q16" i="26"/>
  <c r="V44" i="27"/>
  <c r="AA44" i="27" s="1"/>
  <c r="T95" i="27"/>
  <c r="Y95" i="27" s="1"/>
  <c r="T91" i="27"/>
  <c r="Y91" i="27" s="1"/>
  <c r="T87" i="27"/>
  <c r="Y87" i="27" s="1"/>
  <c r="T74" i="27"/>
  <c r="T62" i="27"/>
  <c r="T73" i="27"/>
  <c r="T61" i="27"/>
  <c r="T49" i="27"/>
  <c r="T82" i="27"/>
  <c r="T71" i="27"/>
  <c r="T59" i="27"/>
  <c r="T58" i="27"/>
  <c r="T31" i="27"/>
  <c r="T27" i="27"/>
  <c r="T21" i="27"/>
  <c r="T84" i="27"/>
  <c r="T83" i="27"/>
  <c r="T63" i="27"/>
  <c r="T64" i="27"/>
  <c r="T34" i="27"/>
  <c r="T30" i="27"/>
  <c r="T26" i="27"/>
  <c r="T18" i="27"/>
  <c r="T12" i="27"/>
  <c r="T13" i="27"/>
  <c r="T11" i="27"/>
  <c r="T90" i="27"/>
  <c r="Y90" i="27" s="1"/>
  <c r="T86" i="27"/>
  <c r="Y86" i="27" s="1"/>
  <c r="T40" i="27"/>
  <c r="T39" i="27"/>
  <c r="T38" i="27"/>
  <c r="T25" i="27"/>
  <c r="T15" i="27"/>
  <c r="T9" i="27"/>
  <c r="T98" i="27"/>
  <c r="T94" i="27"/>
  <c r="Y94" i="27" s="1"/>
  <c r="T50" i="27"/>
  <c r="T48" i="27"/>
  <c r="T37" i="27"/>
  <c r="T22" i="27"/>
  <c r="T8" i="27"/>
  <c r="T60" i="27"/>
  <c r="T47" i="27"/>
  <c r="T46" i="27"/>
  <c r="T72" i="27"/>
  <c r="T70" i="27"/>
  <c r="T14" i="27"/>
  <c r="T24" i="27"/>
  <c r="T36" i="27"/>
  <c r="T19" i="27"/>
  <c r="W32" i="27"/>
  <c r="AB32" i="27" s="1"/>
  <c r="Y7" i="27"/>
  <c r="Y23" i="27"/>
  <c r="U28" i="27"/>
  <c r="Z28" i="27" s="1"/>
  <c r="P111" i="27" l="1"/>
  <c r="L111" i="27"/>
  <c r="J101" i="27"/>
  <c r="J102" i="27" s="1"/>
  <c r="L101" i="27"/>
  <c r="L104" i="27" s="1"/>
  <c r="L106" i="27" s="1"/>
  <c r="J111" i="27"/>
  <c r="E104" i="27"/>
  <c r="E107" i="27" s="1"/>
  <c r="E109" i="27" s="1"/>
  <c r="R111" i="27"/>
  <c r="N101" i="27"/>
  <c r="N104" i="27" s="1"/>
  <c r="N107" i="27" s="1"/>
  <c r="N108" i="27" s="1"/>
  <c r="R101" i="27"/>
  <c r="R102" i="27" s="1"/>
  <c r="N111" i="27"/>
  <c r="V21" i="27"/>
  <c r="AA21" i="27" s="1"/>
  <c r="V74" i="27"/>
  <c r="AA74" i="27" s="1"/>
  <c r="W22" i="27"/>
  <c r="AB22" i="27" s="1"/>
  <c r="V16" i="27"/>
  <c r="AA16" i="27" s="1"/>
  <c r="V8" i="27"/>
  <c r="AA8" i="27" s="1"/>
  <c r="V87" i="27"/>
  <c r="AA87" i="27" s="1"/>
  <c r="W31" i="27"/>
  <c r="AB31" i="27" s="1"/>
  <c r="W61" i="27"/>
  <c r="AB61" i="27" s="1"/>
  <c r="W97" i="27"/>
  <c r="AB97" i="27" s="1"/>
  <c r="W58" i="27"/>
  <c r="AB58" i="27" s="1"/>
  <c r="W44" i="27"/>
  <c r="AB44" i="27" s="1"/>
  <c r="V45" i="27"/>
  <c r="AA45" i="27" s="1"/>
  <c r="W52" i="27"/>
  <c r="AB52" i="27" s="1"/>
  <c r="V73" i="27"/>
  <c r="AA73" i="27" s="1"/>
  <c r="V38" i="27"/>
  <c r="AA38" i="27" s="1"/>
  <c r="W47" i="27"/>
  <c r="AB47" i="27" s="1"/>
  <c r="W69" i="27"/>
  <c r="AB69" i="27" s="1"/>
  <c r="W82" i="27"/>
  <c r="AB82" i="27" s="1"/>
  <c r="Y68" i="27"/>
  <c r="V32" i="27"/>
  <c r="AA32" i="27" s="1"/>
  <c r="V54" i="27"/>
  <c r="AA54" i="27" s="1"/>
  <c r="V78" i="27"/>
  <c r="AA78" i="27" s="1"/>
  <c r="V88" i="27"/>
  <c r="AA88" i="27" s="1"/>
  <c r="W23" i="27"/>
  <c r="AB23" i="27" s="1"/>
  <c r="W79" i="27"/>
  <c r="AB79" i="27" s="1"/>
  <c r="W85" i="27"/>
  <c r="AB85" i="27" s="1"/>
  <c r="W71" i="27"/>
  <c r="AB71" i="27" s="1"/>
  <c r="V95" i="27"/>
  <c r="AA95" i="27" s="1"/>
  <c r="V60" i="27"/>
  <c r="AA60" i="27" s="1"/>
  <c r="V72" i="27"/>
  <c r="AA72" i="27" s="1"/>
  <c r="V92" i="27"/>
  <c r="AA92" i="27" s="1"/>
  <c r="W35" i="27"/>
  <c r="AB35" i="27" s="1"/>
  <c r="W80" i="27"/>
  <c r="AB80" i="27" s="1"/>
  <c r="W89" i="27"/>
  <c r="AB89" i="27" s="1"/>
  <c r="W83" i="27"/>
  <c r="AB83" i="27" s="1"/>
  <c r="W55" i="27"/>
  <c r="AB55" i="27" s="1"/>
  <c r="V61" i="27"/>
  <c r="AA61" i="27" s="1"/>
  <c r="V66" i="27"/>
  <c r="AA66" i="27" s="1"/>
  <c r="W57" i="27"/>
  <c r="AB57" i="27" s="1"/>
  <c r="W67" i="27"/>
  <c r="AB67" i="27" s="1"/>
  <c r="W13" i="27"/>
  <c r="AB13" i="27" s="1"/>
  <c r="W86" i="27"/>
  <c r="AB86" i="27" s="1"/>
  <c r="V18" i="27"/>
  <c r="AA18" i="27" s="1"/>
  <c r="V52" i="27"/>
  <c r="AA52" i="27" s="1"/>
  <c r="V57" i="27"/>
  <c r="AA57" i="27" s="1"/>
  <c r="V25" i="27"/>
  <c r="AA25" i="27" s="1"/>
  <c r="V75" i="27"/>
  <c r="AA75" i="27" s="1"/>
  <c r="V79" i="27"/>
  <c r="AA79" i="27" s="1"/>
  <c r="V93" i="27"/>
  <c r="AA93" i="27" s="1"/>
  <c r="V63" i="27"/>
  <c r="AA63" i="27" s="1"/>
  <c r="V55" i="27"/>
  <c r="AA55" i="27" s="1"/>
  <c r="V24" i="27"/>
  <c r="AA24" i="27" s="1"/>
  <c r="V10" i="27"/>
  <c r="AA10" i="27" s="1"/>
  <c r="V31" i="27"/>
  <c r="AA31" i="27" s="1"/>
  <c r="V36" i="27"/>
  <c r="AA36" i="27" s="1"/>
  <c r="V29" i="27"/>
  <c r="AA29" i="27" s="1"/>
  <c r="V76" i="27"/>
  <c r="AA76" i="27" s="1"/>
  <c r="V33" i="27"/>
  <c r="AA33" i="27" s="1"/>
  <c r="V89" i="27"/>
  <c r="AA89" i="27" s="1"/>
  <c r="V81" i="27"/>
  <c r="AA81" i="27" s="1"/>
  <c r="V9" i="27"/>
  <c r="AA9" i="27" s="1"/>
  <c r="V11" i="27"/>
  <c r="AA11" i="27" s="1"/>
  <c r="V69" i="27"/>
  <c r="AA69" i="27" s="1"/>
  <c r="V20" i="27"/>
  <c r="AA20" i="27" s="1"/>
  <c r="V35" i="27"/>
  <c r="AA35" i="27" s="1"/>
  <c r="V51" i="27"/>
  <c r="AA51" i="27" s="1"/>
  <c r="V98" i="27"/>
  <c r="AA98" i="27" s="1"/>
  <c r="V41" i="27"/>
  <c r="AA41" i="27" s="1"/>
  <c r="V56" i="27"/>
  <c r="AA56" i="27" s="1"/>
  <c r="V90" i="27"/>
  <c r="AA90" i="27" s="1"/>
  <c r="V22" i="27"/>
  <c r="AA22" i="27" s="1"/>
  <c r="V43" i="27"/>
  <c r="AA43" i="27" s="1"/>
  <c r="V94" i="27"/>
  <c r="AA94" i="27" s="1"/>
  <c r="V39" i="27"/>
  <c r="AA39" i="27" s="1"/>
  <c r="V64" i="27"/>
  <c r="AA64" i="27" s="1"/>
  <c r="V86" i="27"/>
  <c r="AA86" i="27" s="1"/>
  <c r="V59" i="27"/>
  <c r="AA59" i="27" s="1"/>
  <c r="V19" i="27"/>
  <c r="AA19" i="27" s="1"/>
  <c r="V40" i="27"/>
  <c r="AA40" i="27" s="1"/>
  <c r="V97" i="27"/>
  <c r="AA97" i="27" s="1"/>
  <c r="V47" i="27"/>
  <c r="AA47" i="27" s="1"/>
  <c r="V80" i="27"/>
  <c r="AA80" i="27" s="1"/>
  <c r="V71" i="27"/>
  <c r="AA71" i="27" s="1"/>
  <c r="V12" i="27"/>
  <c r="AA12" i="27" s="1"/>
  <c r="V85" i="27"/>
  <c r="AA85" i="27" s="1"/>
  <c r="V68" i="27"/>
  <c r="AA68" i="27" s="1"/>
  <c r="V15" i="27"/>
  <c r="AA15" i="27" s="1"/>
  <c r="V77" i="27"/>
  <c r="AA77" i="27" s="1"/>
  <c r="V67" i="27"/>
  <c r="AA67" i="27" s="1"/>
  <c r="V83" i="27"/>
  <c r="AA83" i="27" s="1"/>
  <c r="V14" i="27"/>
  <c r="AA14" i="27" s="1"/>
  <c r="V7" i="27"/>
  <c r="X7" i="27" s="1"/>
  <c r="V65" i="27"/>
  <c r="X65" i="27" s="1"/>
  <c r="V99" i="27"/>
  <c r="AA99" i="27" s="1"/>
  <c r="W81" i="27"/>
  <c r="W7" i="27"/>
  <c r="W34" i="27"/>
  <c r="AB34" i="27" s="1"/>
  <c r="W90" i="27"/>
  <c r="AB90" i="27" s="1"/>
  <c r="U44" i="27"/>
  <c r="Z44" i="27" s="1"/>
  <c r="U68" i="27"/>
  <c r="Z68" i="27" s="1"/>
  <c r="U20" i="27"/>
  <c r="U18" i="27"/>
  <c r="Z18" i="27" s="1"/>
  <c r="U72" i="27"/>
  <c r="Z72" i="27" s="1"/>
  <c r="U85" i="27"/>
  <c r="Z85" i="27" s="1"/>
  <c r="U24" i="27"/>
  <c r="Z24" i="27" s="1"/>
  <c r="U36" i="27"/>
  <c r="Z36" i="27" s="1"/>
  <c r="U43" i="27"/>
  <c r="Z43" i="27" s="1"/>
  <c r="U75" i="27"/>
  <c r="U84" i="27"/>
  <c r="Z84" i="27" s="1"/>
  <c r="U19" i="27"/>
  <c r="Z19" i="27" s="1"/>
  <c r="U39" i="27"/>
  <c r="Z39" i="27" s="1"/>
  <c r="U97" i="27"/>
  <c r="Z97" i="27" s="1"/>
  <c r="U40" i="27"/>
  <c r="Z40" i="27" s="1"/>
  <c r="U56" i="27"/>
  <c r="U32" i="27"/>
  <c r="Z32" i="27" s="1"/>
  <c r="U33" i="27"/>
  <c r="U76" i="27"/>
  <c r="U81" i="27"/>
  <c r="Z81" i="27" s="1"/>
  <c r="U51" i="27"/>
  <c r="U69" i="27"/>
  <c r="Z69" i="27" s="1"/>
  <c r="U77" i="27"/>
  <c r="Z77" i="27" s="1"/>
  <c r="U23" i="27"/>
  <c r="U45" i="27"/>
  <c r="Z45" i="27" s="1"/>
  <c r="U64" i="27"/>
  <c r="Z64" i="27" s="1"/>
  <c r="U9" i="27"/>
  <c r="Z9" i="27" s="1"/>
  <c r="U65" i="27"/>
  <c r="Z65" i="27" s="1"/>
  <c r="U48" i="27"/>
  <c r="Z48" i="27" s="1"/>
  <c r="U80" i="27"/>
  <c r="Z80" i="27" s="1"/>
  <c r="U98" i="27"/>
  <c r="Z98" i="27" s="1"/>
  <c r="U10" i="27"/>
  <c r="U60" i="27"/>
  <c r="Z60" i="27" s="1"/>
  <c r="U93" i="27"/>
  <c r="Z93" i="27" s="1"/>
  <c r="U52" i="27"/>
  <c r="Z52" i="27" s="1"/>
  <c r="U53" i="27"/>
  <c r="Z53" i="27" s="1"/>
  <c r="U15" i="27"/>
  <c r="Z15" i="27" s="1"/>
  <c r="U12" i="27"/>
  <c r="Z12" i="27" s="1"/>
  <c r="U89" i="27"/>
  <c r="Z89" i="27" s="1"/>
  <c r="U63" i="27"/>
  <c r="Z63" i="27" s="1"/>
  <c r="U25" i="27"/>
  <c r="Z25" i="27" s="1"/>
  <c r="W28" i="27"/>
  <c r="AB28" i="27" s="1"/>
  <c r="V17" i="27"/>
  <c r="AA17" i="27" s="1"/>
  <c r="V13" i="27"/>
  <c r="AA13" i="27" s="1"/>
  <c r="V34" i="27"/>
  <c r="AA34" i="27" s="1"/>
  <c r="W21" i="27"/>
  <c r="AB21" i="27" s="1"/>
  <c r="W48" i="27"/>
  <c r="AB48" i="27" s="1"/>
  <c r="W59" i="27"/>
  <c r="AB59" i="27" s="1"/>
  <c r="V53" i="27"/>
  <c r="V23" i="27"/>
  <c r="AA23" i="27" s="1"/>
  <c r="W12" i="27"/>
  <c r="AB12" i="27" s="1"/>
  <c r="W95" i="27"/>
  <c r="AB95" i="27" s="1"/>
  <c r="W68" i="27"/>
  <c r="AB68" i="27" s="1"/>
  <c r="W17" i="27"/>
  <c r="AB17" i="27" s="1"/>
  <c r="W75" i="27"/>
  <c r="AB75" i="27" s="1"/>
  <c r="W42" i="27"/>
  <c r="AB42" i="27" s="1"/>
  <c r="W63" i="27"/>
  <c r="AB63" i="27" s="1"/>
  <c r="W65" i="27"/>
  <c r="AB65" i="27" s="1"/>
  <c r="W26" i="27"/>
  <c r="AB26" i="27" s="1"/>
  <c r="W87" i="27"/>
  <c r="AB87" i="27" s="1"/>
  <c r="W9" i="27"/>
  <c r="AB9" i="27" s="1"/>
  <c r="W40" i="27"/>
  <c r="AB40" i="27" s="1"/>
  <c r="W76" i="27"/>
  <c r="AB76" i="27" s="1"/>
  <c r="W54" i="27"/>
  <c r="AB54" i="27" s="1"/>
  <c r="W66" i="27"/>
  <c r="AB66" i="27" s="1"/>
  <c r="W15" i="27"/>
  <c r="AB15" i="27" s="1"/>
  <c r="W41" i="27"/>
  <c r="AB41" i="27" s="1"/>
  <c r="W77" i="27"/>
  <c r="AB77" i="27" s="1"/>
  <c r="W64" i="27"/>
  <c r="AB64" i="27" s="1"/>
  <c r="W96" i="27"/>
  <c r="AB96" i="27" s="1"/>
  <c r="W74" i="27"/>
  <c r="AB74" i="27" s="1"/>
  <c r="W10" i="27"/>
  <c r="AB10" i="27" s="1"/>
  <c r="W29" i="27"/>
  <c r="AB29" i="27" s="1"/>
  <c r="W30" i="27"/>
  <c r="AB30" i="27" s="1"/>
  <c r="W45" i="27"/>
  <c r="AB45" i="27" s="1"/>
  <c r="W25" i="27"/>
  <c r="AB25" i="27" s="1"/>
  <c r="W53" i="27"/>
  <c r="AB53" i="27" s="1"/>
  <c r="W51" i="27"/>
  <c r="AB51" i="27" s="1"/>
  <c r="W98" i="27"/>
  <c r="AB98" i="27" s="1"/>
  <c r="W78" i="27"/>
  <c r="AB78" i="27" s="1"/>
  <c r="W33" i="27"/>
  <c r="AB33" i="27" s="1"/>
  <c r="W88" i="27"/>
  <c r="AB88" i="27" s="1"/>
  <c r="W24" i="27"/>
  <c r="AB24" i="27" s="1"/>
  <c r="W92" i="27"/>
  <c r="AB92" i="27" s="1"/>
  <c r="W91" i="27"/>
  <c r="AB91" i="27" s="1"/>
  <c r="W50" i="27"/>
  <c r="AB50" i="27" s="1"/>
  <c r="W62" i="27"/>
  <c r="AB62" i="27" s="1"/>
  <c r="W36" i="27"/>
  <c r="AB36" i="27" s="1"/>
  <c r="W19" i="27"/>
  <c r="AB19" i="27" s="1"/>
  <c r="W99" i="27"/>
  <c r="AB99" i="27" s="1"/>
  <c r="W38" i="27"/>
  <c r="AB38" i="27" s="1"/>
  <c r="W20" i="27"/>
  <c r="AB20" i="27" s="1"/>
  <c r="W11" i="27"/>
  <c r="AB11" i="27" s="1"/>
  <c r="W39" i="27"/>
  <c r="AB39" i="27" s="1"/>
  <c r="V28" i="27"/>
  <c r="AA28" i="27" s="1"/>
  <c r="V48" i="27"/>
  <c r="AA48" i="27" s="1"/>
  <c r="V30" i="27"/>
  <c r="AA30" i="27" s="1"/>
  <c r="V58" i="27"/>
  <c r="AA58" i="27" s="1"/>
  <c r="W72" i="27"/>
  <c r="AB72" i="27" s="1"/>
  <c r="W8" i="27"/>
  <c r="AB8" i="27" s="1"/>
  <c r="W56" i="27"/>
  <c r="AB56" i="27" s="1"/>
  <c r="V70" i="27"/>
  <c r="AA70" i="27" s="1"/>
  <c r="V49" i="27"/>
  <c r="AA49" i="27" s="1"/>
  <c r="W73" i="27"/>
  <c r="AB73" i="27" s="1"/>
  <c r="W84" i="27"/>
  <c r="AB84" i="27" s="1"/>
  <c r="W14" i="27"/>
  <c r="AB14" i="27" s="1"/>
  <c r="V27" i="27"/>
  <c r="AA27" i="27" s="1"/>
  <c r="V50" i="27"/>
  <c r="AA50" i="27" s="1"/>
  <c r="V84" i="27"/>
  <c r="AA84" i="27" s="1"/>
  <c r="V82" i="27"/>
  <c r="AA82" i="27" s="1"/>
  <c r="W60" i="27"/>
  <c r="AB60" i="27" s="1"/>
  <c r="W37" i="27"/>
  <c r="AB37" i="27" s="1"/>
  <c r="W46" i="27"/>
  <c r="AB46" i="27" s="1"/>
  <c r="Y77" i="27"/>
  <c r="X35" i="27"/>
  <c r="P106" i="27"/>
  <c r="P105" i="27"/>
  <c r="X18" i="27"/>
  <c r="Y18" i="27"/>
  <c r="T22" i="26"/>
  <c r="X67" i="27"/>
  <c r="X70" i="27"/>
  <c r="Y70" i="27"/>
  <c r="Y9" i="27"/>
  <c r="X9" i="27"/>
  <c r="X26" i="27"/>
  <c r="Y26" i="27"/>
  <c r="Y71" i="27"/>
  <c r="X71" i="27"/>
  <c r="X42" i="27"/>
  <c r="X45" i="27"/>
  <c r="X66" i="27"/>
  <c r="X55" i="27"/>
  <c r="X28" i="27"/>
  <c r="Y14" i="27"/>
  <c r="T102" i="27"/>
  <c r="X46" i="27"/>
  <c r="Y46" i="27"/>
  <c r="Y25" i="27"/>
  <c r="X34" i="27"/>
  <c r="Y34" i="27"/>
  <c r="Y49" i="27"/>
  <c r="X79" i="27"/>
  <c r="E81" i="26"/>
  <c r="E80" i="26" s="1"/>
  <c r="E79" i="26"/>
  <c r="X69" i="27"/>
  <c r="X82" i="27"/>
  <c r="Y82" i="27"/>
  <c r="Y47" i="27"/>
  <c r="Y38" i="27"/>
  <c r="Y64" i="27"/>
  <c r="X64" i="27"/>
  <c r="X61" i="27"/>
  <c r="Y61" i="27"/>
  <c r="Z7" i="27"/>
  <c r="Z57" i="27"/>
  <c r="AA7" i="27"/>
  <c r="AA65" i="27"/>
  <c r="AB81" i="27"/>
  <c r="AB7" i="27"/>
  <c r="O18" i="26"/>
  <c r="O22" i="26" s="1"/>
  <c r="S18" i="26"/>
  <c r="S22" i="26" s="1"/>
  <c r="Q18" i="26"/>
  <c r="Q22" i="26" s="1"/>
  <c r="M18" i="26"/>
  <c r="M22" i="26" s="1"/>
  <c r="X32" i="27"/>
  <c r="X30" i="27"/>
  <c r="Y30" i="27"/>
  <c r="Y60" i="27"/>
  <c r="X60" i="27"/>
  <c r="X39" i="27"/>
  <c r="Y39" i="27"/>
  <c r="X63" i="27"/>
  <c r="Y63" i="27"/>
  <c r="X73" i="27"/>
  <c r="Y73" i="27"/>
  <c r="Z17" i="27"/>
  <c r="Y15" i="27"/>
  <c r="T100" i="27"/>
  <c r="Y8" i="27"/>
  <c r="X8" i="27"/>
  <c r="X40" i="27"/>
  <c r="Y40" i="27"/>
  <c r="Y83" i="27"/>
  <c r="X83" i="27"/>
  <c r="Y62" i="27"/>
  <c r="P107" i="27"/>
  <c r="X22" i="27"/>
  <c r="Y22" i="27"/>
  <c r="Y84" i="27"/>
  <c r="X84" i="27"/>
  <c r="X74" i="27"/>
  <c r="Y74" i="27"/>
  <c r="AA53" i="27"/>
  <c r="X16" i="27"/>
  <c r="Y98" i="27"/>
  <c r="T15" i="26"/>
  <c r="Y72" i="27"/>
  <c r="X72" i="27"/>
  <c r="Y11" i="27"/>
  <c r="X11" i="27"/>
  <c r="Y27" i="27"/>
  <c r="X27" i="27"/>
  <c r="X43" i="27"/>
  <c r="Y37" i="27"/>
  <c r="X37" i="27"/>
  <c r="Y21" i="27"/>
  <c r="X21" i="27"/>
  <c r="X19" i="27"/>
  <c r="Y19" i="27"/>
  <c r="Y36" i="27"/>
  <c r="Y50" i="27"/>
  <c r="X50" i="27"/>
  <c r="X13" i="27"/>
  <c r="Y13" i="27"/>
  <c r="X31" i="27"/>
  <c r="Y31" i="27"/>
  <c r="Z29" i="27"/>
  <c r="X29" i="27"/>
  <c r="AF13" i="26"/>
  <c r="AF9" i="26"/>
  <c r="L9" i="26" s="1"/>
  <c r="AF12" i="26"/>
  <c r="R9" i="26" s="1"/>
  <c r="AF14" i="26"/>
  <c r="AF11" i="26"/>
  <c r="P9" i="26" s="1"/>
  <c r="D76" i="26"/>
  <c r="Y59" i="27"/>
  <c r="X59" i="27"/>
  <c r="Y48" i="27"/>
  <c r="X48" i="27"/>
  <c r="Y24" i="27"/>
  <c r="X24" i="27"/>
  <c r="X12" i="27"/>
  <c r="Y12" i="27"/>
  <c r="Y58" i="27"/>
  <c r="AF10" i="26"/>
  <c r="N9" i="26" s="1"/>
  <c r="X62" i="27" l="1"/>
  <c r="X52" i="27"/>
  <c r="X53" i="27"/>
  <c r="E105" i="27"/>
  <c r="N109" i="27"/>
  <c r="E106" i="27"/>
  <c r="E108" i="27"/>
  <c r="E112" i="27"/>
  <c r="E113" i="27" s="1"/>
  <c r="J104" i="27"/>
  <c r="J105" i="27" s="1"/>
  <c r="N105" i="27"/>
  <c r="N106" i="27"/>
  <c r="L105" i="27"/>
  <c r="L107" i="27"/>
  <c r="L109" i="27" s="1"/>
  <c r="R104" i="27"/>
  <c r="R107" i="27" s="1"/>
  <c r="R109" i="27" s="1"/>
  <c r="E82" i="26"/>
  <c r="X36" i="27"/>
  <c r="X58" i="27"/>
  <c r="X54" i="27"/>
  <c r="Z51" i="27"/>
  <c r="X51" i="27"/>
  <c r="X49" i="27"/>
  <c r="V100" i="27"/>
  <c r="V101" i="27" s="1"/>
  <c r="V104" i="27" s="1"/>
  <c r="X47" i="27"/>
  <c r="X77" i="27"/>
  <c r="Z33" i="27"/>
  <c r="X33" i="27"/>
  <c r="V102" i="27"/>
  <c r="Z10" i="27"/>
  <c r="X10" i="27"/>
  <c r="X57" i="27"/>
  <c r="Z56" i="27"/>
  <c r="X56" i="27"/>
  <c r="X68" i="27"/>
  <c r="Y102" i="27"/>
  <c r="X25" i="27"/>
  <c r="Z20" i="27"/>
  <c r="X20" i="27"/>
  <c r="X17" i="27"/>
  <c r="Z76" i="27"/>
  <c r="Z100" i="27" s="1"/>
  <c r="X76" i="27"/>
  <c r="X78" i="27"/>
  <c r="W100" i="27"/>
  <c r="W111" i="27" s="1"/>
  <c r="U100" i="27"/>
  <c r="U111" i="27" s="1"/>
  <c r="X99" i="27"/>
  <c r="W102" i="27"/>
  <c r="Z23" i="27"/>
  <c r="X23" i="27"/>
  <c r="X38" i="27"/>
  <c r="X80" i="27"/>
  <c r="X44" i="27"/>
  <c r="X15" i="27"/>
  <c r="X41" i="27"/>
  <c r="Y100" i="27"/>
  <c r="Y101" i="27" s="1"/>
  <c r="X98" i="27"/>
  <c r="X81" i="27"/>
  <c r="X14" i="27"/>
  <c r="X75" i="27"/>
  <c r="Z75" i="27"/>
  <c r="M11" i="26"/>
  <c r="M17" i="26"/>
  <c r="M19" i="26"/>
  <c r="M13" i="26"/>
  <c r="M23" i="26"/>
  <c r="S19" i="26"/>
  <c r="S13" i="26"/>
  <c r="S17" i="26"/>
  <c r="S11" i="26"/>
  <c r="S23" i="26"/>
  <c r="AA100" i="27"/>
  <c r="AA102" i="27"/>
  <c r="T111" i="27"/>
  <c r="T101" i="27"/>
  <c r="T104" i="27" s="1"/>
  <c r="T21" i="26"/>
  <c r="P108" i="27"/>
  <c r="P109" i="27"/>
  <c r="AB100" i="27"/>
  <c r="AB102" i="27"/>
  <c r="Z102" i="27"/>
  <c r="D79" i="26"/>
  <c r="D81" i="26"/>
  <c r="D80" i="26" s="1"/>
  <c r="O11" i="26"/>
  <c r="O13" i="26"/>
  <c r="O19" i="26"/>
  <c r="O17" i="26"/>
  <c r="Q19" i="26"/>
  <c r="Q13" i="26"/>
  <c r="Q17" i="26"/>
  <c r="Q11" i="26"/>
  <c r="J106" i="27" l="1"/>
  <c r="L108" i="27"/>
  <c r="J107" i="27"/>
  <c r="J108" i="27" s="1"/>
  <c r="R108" i="27"/>
  <c r="R106" i="27"/>
  <c r="R105" i="27"/>
  <c r="W101" i="27"/>
  <c r="W104" i="27" s="1"/>
  <c r="W105" i="27" s="1"/>
  <c r="V111" i="27"/>
  <c r="U101" i="27"/>
  <c r="U102" i="27" s="1"/>
  <c r="D82" i="26"/>
  <c r="Y111" i="27"/>
  <c r="T106" i="27"/>
  <c r="T105" i="27"/>
  <c r="T107" i="27"/>
  <c r="V106" i="27"/>
  <c r="V105" i="27"/>
  <c r="V107" i="27"/>
  <c r="Z111" i="27"/>
  <c r="Z101" i="27"/>
  <c r="Z104" i="27" s="1"/>
  <c r="Z107" i="27" s="1"/>
  <c r="AB111" i="27"/>
  <c r="AB101" i="27"/>
  <c r="AA111" i="27"/>
  <c r="AA101" i="27"/>
  <c r="M15" i="26"/>
  <c r="O15" i="26"/>
  <c r="O21" i="26" s="1"/>
  <c r="Q15" i="26"/>
  <c r="Q21" i="26" s="1"/>
  <c r="Y104" i="27"/>
  <c r="Y107" i="27" s="1"/>
  <c r="S15" i="26"/>
  <c r="S21" i="26" s="1"/>
  <c r="J109" i="27" l="1"/>
  <c r="W107" i="27"/>
  <c r="W109" i="27" s="1"/>
  <c r="W106" i="27"/>
  <c r="U104" i="27"/>
  <c r="Z109" i="27"/>
  <c r="Z108" i="27"/>
  <c r="Z106" i="27"/>
  <c r="Z105" i="27"/>
  <c r="Y109" i="27"/>
  <c r="Y108" i="27"/>
  <c r="AB104" i="27"/>
  <c r="AB107" i="27" s="1"/>
  <c r="V108" i="27"/>
  <c r="V109" i="27"/>
  <c r="AA104" i="27"/>
  <c r="T109" i="27"/>
  <c r="T108" i="27"/>
  <c r="M21" i="26"/>
  <c r="Y105" i="27"/>
  <c r="Y106" i="27"/>
  <c r="W108" i="27" l="1"/>
  <c r="U106" i="27"/>
  <c r="U107" i="27"/>
  <c r="U105" i="27"/>
  <c r="AB109" i="27"/>
  <c r="AB108" i="27"/>
  <c r="AA106" i="27"/>
  <c r="AA105" i="27"/>
  <c r="AB106" i="27"/>
  <c r="AB105" i="27"/>
  <c r="AA107" i="27"/>
  <c r="U109" i="27" l="1"/>
  <c r="U108" i="27"/>
  <c r="AA109" i="27"/>
  <c r="AA108" i="27"/>
  <c r="L110" i="27" l="1"/>
  <c r="P110" i="27"/>
  <c r="N110" i="27"/>
  <c r="R110" i="27"/>
  <c r="J110" i="27"/>
  <c r="V110" i="27"/>
  <c r="T110" i="27"/>
  <c r="U110" i="27"/>
  <c r="Y110" i="27"/>
  <c r="W110" i="27"/>
  <c r="AA110" i="27"/>
  <c r="AB110" i="27"/>
  <c r="Z11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1" authorId="0" shapeId="0" xr:uid="{01E4FFD6-42BA-478D-9756-A2C642488022}">
      <text>
        <r>
          <rPr>
            <sz val="9"/>
            <color indexed="81"/>
            <rFont val="Tahoma"/>
            <family val="2"/>
            <charset val="186"/>
          </rPr>
          <t>Annuiteedigraafik BIL (H6)</t>
        </r>
      </text>
    </comment>
    <comment ref="O23" authorId="0" shapeId="0" xr:uid="{E2D45F9D-4D98-46CC-ACE2-24D692E0B736}">
      <text>
        <r>
          <rPr>
            <sz val="9"/>
            <color indexed="81"/>
            <rFont val="Tahoma"/>
            <family val="2"/>
            <charset val="186"/>
          </rPr>
          <t>Lõpetav 10a</t>
        </r>
      </text>
    </comment>
    <comment ref="Q23" authorId="0" shapeId="0" xr:uid="{B01441A6-669A-424A-93E6-6AD81873E59E}">
      <text>
        <r>
          <rPr>
            <sz val="9"/>
            <color indexed="81"/>
            <rFont val="Tahoma"/>
            <family val="2"/>
            <charset val="186"/>
          </rPr>
          <t>Lõpetav 10a</t>
        </r>
      </text>
    </comment>
    <comment ref="Q24" authorId="0" shapeId="0" xr:uid="{9F4B0AB7-FCEF-4283-8EDC-F81A3D7BD4D6}">
      <text>
        <r>
          <rPr>
            <sz val="9"/>
            <color indexed="81"/>
            <rFont val="Tahoma"/>
            <family val="2"/>
            <charset val="186"/>
          </rPr>
          <t>Lõpetav 10a</t>
        </r>
      </text>
    </comment>
    <comment ref="C25" authorId="0" shapeId="0" xr:uid="{779B1AD8-0F1C-48FA-976C-508B33343411}">
      <text>
        <r>
          <rPr>
            <sz val="9"/>
            <color indexed="81"/>
            <rFont val="Tahoma"/>
            <family val="2"/>
            <charset val="186"/>
          </rPr>
          <t>Projektimeeskonnaga seotud palga- ja tegevuskulud.</t>
        </r>
      </text>
    </comment>
    <comment ref="B71" authorId="0" shapeId="0" xr:uid="{3E7C3FA7-E121-48ED-BD2D-DAC711617F6E}">
      <text>
        <r>
          <rPr>
            <sz val="9"/>
            <color indexed="81"/>
            <rFont val="Tahoma"/>
            <family val="2"/>
            <charset val="186"/>
          </rPr>
          <t>Sisaldab arendustegevuse, ehituse ning sisustuse kulusid koos projektijuhtimise otsesed kulu ja reserviga.</t>
        </r>
      </text>
    </comment>
    <comment ref="D71" authorId="0" shapeId="0" xr:uid="{06828E41-3529-4651-BA5F-437E1E870ABD}">
      <text>
        <r>
          <rPr>
            <sz val="9"/>
            <color indexed="81"/>
            <rFont val="Tahoma"/>
            <family val="2"/>
            <charset val="186"/>
          </rPr>
          <t>Lahutatud Lisa 2 sisustus</t>
        </r>
      </text>
    </comment>
    <comment ref="E71" authorId="0" shapeId="0" xr:uid="{4574260F-31DE-4652-9888-B4DF46A5B35A}">
      <text>
        <r>
          <rPr>
            <sz val="9"/>
            <color indexed="81"/>
            <rFont val="Tahoma"/>
            <family val="2"/>
            <charset val="186"/>
          </rPr>
          <t>Lahutatud Hariduse 6</t>
        </r>
      </text>
    </comment>
    <comment ref="C73" authorId="0" shapeId="0" xr:uid="{616724B8-4ED7-4EB6-BFC3-626E5DB10814}">
      <text>
        <r>
          <rPr>
            <sz val="9"/>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 ref="C75" authorId="0" shapeId="0" xr:uid="{FF1F7D32-BEC3-44EC-B4AB-EF17288F4029}">
      <text>
        <r>
          <rPr>
            <sz val="9"/>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6" authorId="0" shapeId="0" xr:uid="{BC865589-8C55-4A86-AB67-24C4C7DCFEBE}">
      <text>
        <r>
          <rPr>
            <sz val="9"/>
            <color indexed="81"/>
            <rFont val="Tahoma"/>
            <family val="2"/>
            <charset val="186"/>
          </rPr>
          <t>Ühiskasutuses sisustus üksnes RAM ja TK</t>
        </r>
      </text>
    </comment>
  </commentList>
</comments>
</file>

<file path=xl/sharedStrings.xml><?xml version="1.0" encoding="utf-8"?>
<sst xmlns="http://schemas.openxmlformats.org/spreadsheetml/2006/main" count="437" uniqueCount="289">
  <si>
    <t>Lisa nr 1</t>
  </si>
  <si>
    <t>Ekplikatsioon</t>
  </si>
  <si>
    <t>Jrk
nr</t>
  </si>
  <si>
    <t>Töö nimetus</t>
  </si>
  <si>
    <t>Tallinna mnt 14 tegelik maksumus, EUR, km-ta</t>
  </si>
  <si>
    <t>Amortisatsioon</t>
  </si>
  <si>
    <t>Jääkväärtus 20a lõpus</t>
  </si>
  <si>
    <t>PARENDUSTÖÖDE JAGUNEMINE:</t>
  </si>
  <si>
    <t>RaM osakaal pinnast</t>
  </si>
  <si>
    <t>RaM maksumus</t>
  </si>
  <si>
    <t>MLÄ OÜ osakaal pinnast</t>
  </si>
  <si>
    <t>MLÄ OÜ maksumus</t>
  </si>
  <si>
    <t>TK osakaal pinnast</t>
  </si>
  <si>
    <t>TK maksumus</t>
  </si>
  <si>
    <t>Aktiivne vakantsus pinnast</t>
  </si>
  <si>
    <t>Aktiivne vakantsus maksumus</t>
  </si>
  <si>
    <t>Üürnik</t>
  </si>
  <si>
    <t>Ainukasutuses pind</t>
  </si>
  <si>
    <t>Ühiskasutuses korruste pind</t>
  </si>
  <si>
    <t>Ühiskasutuses hoone pind</t>
  </si>
  <si>
    <t>Ühiskasutuses muu pind</t>
  </si>
  <si>
    <t>Kokku</t>
  </si>
  <si>
    <t>Osakaal</t>
  </si>
  <si>
    <t>Mari Lilleäri ja Eesti Töötukassa pindateta</t>
  </si>
  <si>
    <t>Osakaal Mari Lilleäri ja Eesti Töötukassa pindateta</t>
  </si>
  <si>
    <t>ARENDUSTEGEVUS</t>
  </si>
  <si>
    <t>Rahandusministeerium</t>
  </si>
  <si>
    <t>Kinnisvara omandamise ja väärtustamise kulud</t>
  </si>
  <si>
    <t>OÜ Mari Lilleäri</t>
  </si>
  <si>
    <t>1.1.</t>
  </si>
  <si>
    <t>Hariduse tn 6 ost</t>
  </si>
  <si>
    <t>-</t>
  </si>
  <si>
    <t>Eesti Töötukassa</t>
  </si>
  <si>
    <t>Tellija muud arendusaegsed kulud; va intress</t>
  </si>
  <si>
    <t>Aktiivne vakantsus</t>
  </si>
  <si>
    <t>2.1.</t>
  </si>
  <si>
    <t>Omanikujärelevalve</t>
  </si>
  <si>
    <t>Projektijuhtimise kaudne kulu</t>
  </si>
  <si>
    <t>Üüritav pind kokku</t>
  </si>
  <si>
    <t>2.2.</t>
  </si>
  <si>
    <t>Lubade taotlemisega seotud kulud</t>
  </si>
  <si>
    <t>x</t>
  </si>
  <si>
    <t>Passiivne vakantsus</t>
  </si>
  <si>
    <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</si>
  <si>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</si>
  <si>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</si>
  <si>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</si>
  <si>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</si>
  <si>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</si>
  <si>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</si>
  <si>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</si>
  <si>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</si>
  <si>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</si>
  <si>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</si>
  <si>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</si>
  <si>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</si>
  <si>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</si>
  <si>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</si>
  <si>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3.2.</t>
  </si>
  <si>
    <t>…</t>
  </si>
  <si>
    <t>Projektijuhtimise otsesed kulud</t>
  </si>
  <si>
    <t>4.1.</t>
  </si>
  <si>
    <t>Palgakulu, projektijuhtimise kulud</t>
  </si>
  <si>
    <t>EHITAMINE</t>
  </si>
  <si>
    <t>Projekteerimine ja uuringud</t>
  </si>
  <si>
    <t>5.1.</t>
  </si>
  <si>
    <t>Projekteerimine sh järelevalve</t>
  </si>
  <si>
    <t>5.2.</t>
  </si>
  <si>
    <t>Parkla projekteerimine</t>
  </si>
  <si>
    <t>Ehituslepingud</t>
  </si>
  <si>
    <t>6.1.</t>
  </si>
  <si>
    <t>Ehitus</t>
  </si>
  <si>
    <t>6.1.1.</t>
  </si>
  <si>
    <t>Ettevalmistus- ja lammutustööd</t>
  </si>
  <si>
    <t>6.1.2.</t>
  </si>
  <si>
    <t>Hoonevälised ehitised</t>
  </si>
  <si>
    <t>6.1.3.</t>
  </si>
  <si>
    <t>Välisvõrgud</t>
  </si>
  <si>
    <t>6.1.4.</t>
  </si>
  <si>
    <t>Maa-ala pinnakatted</t>
  </si>
  <si>
    <t>6.1.5.</t>
  </si>
  <si>
    <t>Väikeehitised maa-alal</t>
  </si>
  <si>
    <t>6.1.6.</t>
  </si>
  <si>
    <t>Alused ja vundamendid</t>
  </si>
  <si>
    <t>6.1.7.</t>
  </si>
  <si>
    <t>Kandetarindid</t>
  </si>
  <si>
    <t>6.1.8.</t>
  </si>
  <si>
    <t>Fassaadielemendid ja katused</t>
  </si>
  <si>
    <t>6.1.9.</t>
  </si>
  <si>
    <t>Vaheseinad</t>
  </si>
  <si>
    <t>6.1.10.</t>
  </si>
  <si>
    <t>Siseuksed</t>
  </si>
  <si>
    <t>6.1.11.</t>
  </si>
  <si>
    <t>Siseseinte pinnakatted</t>
  </si>
  <si>
    <t>6.1.12.</t>
  </si>
  <si>
    <t>Lagede pinnakatted</t>
  </si>
  <si>
    <t>6.1.13.</t>
  </si>
  <si>
    <t>Põrandad ja põrandakatted</t>
  </si>
  <si>
    <t>6.1.14.</t>
  </si>
  <si>
    <t>Seadmed</t>
  </si>
  <si>
    <t>6.1.15.</t>
  </si>
  <si>
    <t>Inventar</t>
  </si>
  <si>
    <t>6.1.16.</t>
  </si>
  <si>
    <t>Sisseehitatud sisustus (köögid, köögi saared, tervitussein)</t>
  </si>
  <si>
    <t>6.1.17.</t>
  </si>
  <si>
    <t>Veevarustus ja kanalisatsioon</t>
  </si>
  <si>
    <t>6.1.18.</t>
  </si>
  <si>
    <t>Küte, ventilatsioon ja jahutus</t>
  </si>
  <si>
    <t>6.1.19.</t>
  </si>
  <si>
    <t>Tugevvoolupaigaldis</t>
  </si>
  <si>
    <t>6.1.20.</t>
  </si>
  <si>
    <t>Nõrkvoolupaigaldis ja automaatika</t>
  </si>
  <si>
    <t>6.1.21.</t>
  </si>
  <si>
    <t>Ehitusplatsi üldkulud</t>
  </si>
  <si>
    <t>6.2.</t>
  </si>
  <si>
    <t>Parkla ehitus</t>
  </si>
  <si>
    <t>6.3.</t>
  </si>
  <si>
    <t>Infograafika ja taktiilsed juhtteed</t>
  </si>
  <si>
    <t>SISUSTAMINE</t>
  </si>
  <si>
    <t>Sisustus ja kunstiteosed</t>
  </si>
  <si>
    <t>7.1.</t>
  </si>
  <si>
    <t>Tavasisustus</t>
  </si>
  <si>
    <t>7.2.</t>
  </si>
  <si>
    <t>Erisisustus</t>
  </si>
  <si>
    <t>7.3.</t>
  </si>
  <si>
    <t>Kunst</t>
  </si>
  <si>
    <t>RESERV</t>
  </si>
  <si>
    <t>Reserv</t>
  </si>
  <si>
    <t>8.1.</t>
  </si>
  <si>
    <t>Projekteerimislepingu reserv</t>
  </si>
  <si>
    <t>8.2.</t>
  </si>
  <si>
    <t>Ehituslepingu reserv</t>
  </si>
  <si>
    <t>8.3.</t>
  </si>
  <si>
    <t>Sisustuslepingu reserv</t>
  </si>
  <si>
    <t>8.4.</t>
  </si>
  <si>
    <t>Parkla lepingu reserv</t>
  </si>
  <si>
    <t>8.5.</t>
  </si>
  <si>
    <t>EHITUSTÖÖDE AEGNE INTRESS</t>
  </si>
  <si>
    <t>Intressikulu</t>
  </si>
  <si>
    <t>PROJEKTIJUHTIMISE KAUDSED KULUD, KM-TA</t>
  </si>
  <si>
    <t>EELDATAV MAKSUMUS KOKKU KOOS KAUDSETE KULUDEGA, KM-TA</t>
  </si>
  <si>
    <t>SISSEVOOL, KM-TA</t>
  </si>
  <si>
    <t>CO2 toetus jmt</t>
  </si>
  <si>
    <t>EELDATAV MAKSUMUS KOOS KAUDSETE KULUDE JA SISSEVOOLUGA, KM-TA</t>
  </si>
  <si>
    <t xml:space="preserve">KÄIBEMAKS </t>
  </si>
  <si>
    <t>EELDATAV MAKSUMUS KOKKU, KM-GA</t>
  </si>
  <si>
    <t>Lisa nr 2</t>
  </si>
  <si>
    <t>Eksplikatsioon</t>
  </si>
  <si>
    <t>Sisustuse jagunemine (ainukasutuses pinnal)</t>
  </si>
  <si>
    <t>Sisustuse jagunemine (ühiskasutuses pinnal)</t>
  </si>
  <si>
    <t>Kokku (ainu- ja ühiskasutuses sisustuse jagunemine)</t>
  </si>
  <si>
    <t>Nimetus</t>
  </si>
  <si>
    <t>Kogus, tk</t>
  </si>
  <si>
    <t>Hind, EUR, km-ta</t>
  </si>
  <si>
    <t>RaM kogus</t>
  </si>
  <si>
    <t>MLÄ OÜ kogus</t>
  </si>
  <si>
    <t>TK kogus</t>
  </si>
  <si>
    <t>Aktiivne vakantsus kogus</t>
  </si>
  <si>
    <t>Ühiskasutus kogus</t>
  </si>
  <si>
    <t>Ühiskasutus maksumus</t>
  </si>
  <si>
    <t>Osakaal RaMi ja TK pindadega</t>
  </si>
  <si>
    <t xml:space="preserve">EM-1 köök </t>
  </si>
  <si>
    <t xml:space="preserve">EM-2 saar  </t>
  </si>
  <si>
    <t xml:space="preserve">EM-3 köök </t>
  </si>
  <si>
    <t xml:space="preserve">EM-4 köök </t>
  </si>
  <si>
    <t xml:space="preserve">EM-5 köök </t>
  </si>
  <si>
    <t xml:space="preserve">EM-6 köök </t>
  </si>
  <si>
    <t>EM-7 laud</t>
  </si>
  <si>
    <t>EM-8 pink</t>
  </si>
  <si>
    <t>EM-9 diivan</t>
  </si>
  <si>
    <t xml:space="preserve">EM-12 saar </t>
  </si>
  <si>
    <t xml:space="preserve">EM-13 köök </t>
  </si>
  <si>
    <t>EM-14.1 garderoob</t>
  </si>
  <si>
    <t>EM14.2 garderoob</t>
  </si>
  <si>
    <t xml:space="preserve">EM-15 köök  </t>
  </si>
  <si>
    <t>EM-16 kliendi laud</t>
  </si>
  <si>
    <t>EM-17 infotöötaja laud</t>
  </si>
  <si>
    <t xml:space="preserve">EM-18 tervitussein </t>
  </si>
  <si>
    <t>Vestlusruum Tüüp 1  (eritellimusmööbel)</t>
  </si>
  <si>
    <t>Vestlusruum Tüüp 6  (eritellimusmööbel)</t>
  </si>
  <si>
    <t>EM-19 vastuvõtulett</t>
  </si>
  <si>
    <t>EM-20 vastuvõtulett</t>
  </si>
  <si>
    <t>EM-21 vastuvõtukapp</t>
  </si>
  <si>
    <t>EM-22 pink</t>
  </si>
  <si>
    <t>EM-23 lauake vastuvõtus</t>
  </si>
  <si>
    <t>Töötool M1</t>
  </si>
  <si>
    <t>Töölaud M2.1</t>
  </si>
  <si>
    <t>Töölaud M2.2</t>
  </si>
  <si>
    <t>Töölaud M2.3</t>
  </si>
  <si>
    <t>Töölaud M2.4</t>
  </si>
  <si>
    <t>Töölaud M2.5</t>
  </si>
  <si>
    <t>Töölaud M2.6</t>
  </si>
  <si>
    <t>Sahtliboks M4</t>
  </si>
  <si>
    <t>Kapp M5</t>
  </si>
  <si>
    <t>Kapp M5.1</t>
  </si>
  <si>
    <t>Riiul M5.3</t>
  </si>
  <si>
    <t>Riiuliga kapp M5.2</t>
  </si>
  <si>
    <t>Lauasirm M6.1</t>
  </si>
  <si>
    <t>Lauasirm M6.2</t>
  </si>
  <si>
    <t>Lauasirm M6.3</t>
  </si>
  <si>
    <t>Laud M7</t>
  </si>
  <si>
    <t>Tool M8.1</t>
  </si>
  <si>
    <t>Tool M8.2</t>
  </si>
  <si>
    <t>Tool M9</t>
  </si>
  <si>
    <t>Laud M10</t>
  </si>
  <si>
    <t>Laud M11</t>
  </si>
  <si>
    <t>Laud M11.1</t>
  </si>
  <si>
    <t>Laud M11.2</t>
  </si>
  <si>
    <t>Pukk tool M12</t>
  </si>
  <si>
    <t>Diivanilaud M13</t>
  </si>
  <si>
    <t>Diivan M14</t>
  </si>
  <si>
    <t>Diivan M14.1</t>
  </si>
  <si>
    <t>Tugitool M15</t>
  </si>
  <si>
    <t>Vaip M16</t>
  </si>
  <si>
    <t>Kapp M17.1</t>
  </si>
  <si>
    <t>Laud M18</t>
  </si>
  <si>
    <t>Nagi M19</t>
  </si>
  <si>
    <t>Stange M19.1</t>
  </si>
  <si>
    <t>Riiul M20</t>
  </si>
  <si>
    <t>Laud M21</t>
  </si>
  <si>
    <t>Tool M22</t>
  </si>
  <si>
    <t>Tool M23</t>
  </si>
  <si>
    <t>Riidekapp M25</t>
  </si>
  <si>
    <t>Pink M26</t>
  </si>
  <si>
    <t>Tumba M27</t>
  </si>
  <si>
    <t>Tumba M28</t>
  </si>
  <si>
    <t>Seinapeegel M29</t>
  </si>
  <si>
    <t>Põrandavalgusti M30</t>
  </si>
  <si>
    <t>Tugitool M31</t>
  </si>
  <si>
    <t>Diivan M32</t>
  </si>
  <si>
    <t>Diivanilaud M33</t>
  </si>
  <si>
    <t>Tugitool M34</t>
  </si>
  <si>
    <t>Diivanilaud M35</t>
  </si>
  <si>
    <t>Diivan M36</t>
  </si>
  <si>
    <t>Laud M37</t>
  </si>
  <si>
    <t>Laud M38</t>
  </si>
  <si>
    <t>Kapp M39</t>
  </si>
  <si>
    <t>Peegel M40</t>
  </si>
  <si>
    <t>Piano mahuti M43</t>
  </si>
  <si>
    <t>Pukk tool M44</t>
  </si>
  <si>
    <t>Riidepuu M45</t>
  </si>
  <si>
    <t>Postkast M46</t>
  </si>
  <si>
    <t>KK1 eraldiseisev külmik</t>
  </si>
  <si>
    <t>KK2 eraldiseisev sügavkülmik</t>
  </si>
  <si>
    <t>PM Pesumasin</t>
  </si>
  <si>
    <t>PK Kuivati</t>
  </si>
  <si>
    <t>PK1 Kuivatuskapp</t>
  </si>
  <si>
    <t>Ekraan M47</t>
  </si>
  <si>
    <t>Siseprügikast M49</t>
  </si>
  <si>
    <t>Kõnepult M51</t>
  </si>
  <si>
    <t>Tool M52</t>
  </si>
  <si>
    <t>Varrehoidja M53</t>
  </si>
  <si>
    <t>Nagi M54</t>
  </si>
  <si>
    <t>Riiul M55</t>
  </si>
  <si>
    <t>Eeldatav maksumus kokku, km-ta:</t>
  </si>
  <si>
    <t>Sisustuslepingu reserv:</t>
  </si>
  <si>
    <t>sh Tavasisustus</t>
  </si>
  <si>
    <t>sh Erisisustus</t>
  </si>
  <si>
    <t>Sisustuse algväärtus kokku</t>
  </si>
  <si>
    <t>sh Tavasisustus kokku</t>
  </si>
  <si>
    <t>sh Erisisustus kokku</t>
  </si>
  <si>
    <t>Tavasisustuse remonttööd</t>
  </si>
  <si>
    <t>Sisustuse lõppväärtus</t>
  </si>
  <si>
    <t>Käibemaks</t>
  </si>
  <si>
    <t>Eeldatav maksumus kokku, km-ga:</t>
  </si>
  <si>
    <t>Ettenägematud parendustööd (lisatööd, lukud, lauad tel boksidesse, kaamerad MTA ja töötukassa)</t>
  </si>
  <si>
    <t>Parendustööd (hoone)</t>
  </si>
  <si>
    <t>Parendustööd (parkla)</t>
  </si>
  <si>
    <t>Projektijuhtimine (hoone)</t>
  </si>
  <si>
    <t>Projektijuhtimine (parkla)</t>
  </si>
  <si>
    <t>Parendustööd + Projektijuhtimise otsene kulu (hoone)</t>
  </si>
  <si>
    <t>Parendustööd + Projektijuhtimise otsene kulu (parkla)</t>
  </si>
  <si>
    <t>Projektijuhtimise kaudne kulu (hoone)</t>
  </si>
  <si>
    <t>Projektijuhtimise kaudne kulu (parkla)</t>
  </si>
  <si>
    <t>Parendustööde algväärtus (hoone)</t>
  </si>
  <si>
    <t>Parendustööde algväärtus (parkla)</t>
  </si>
  <si>
    <t>Parendustööde lõppväärtus (hoone)</t>
  </si>
  <si>
    <t>Parendustööde lõppväärtus (parkla)</t>
  </si>
  <si>
    <t>Tegelik maksumus, EUR, km-ta</t>
  </si>
  <si>
    <t>Hariduse 6 kokku</t>
  </si>
  <si>
    <t>Hariduse 6 osakaal</t>
  </si>
  <si>
    <t>Intress (hoone)</t>
  </si>
  <si>
    <t>Intress (parkla)</t>
  </si>
  <si>
    <t xml:space="preserve">Sisustuse nimekiri ja tegelik maksumus </t>
  </si>
  <si>
    <t>Kokku RaMi ja TK pindadega</t>
  </si>
  <si>
    <t>Hariduse tn 6 parkla tegelik maksumus, EUR, km-ta</t>
  </si>
  <si>
    <t>EELDATAV MAKSUMUS KOKKU KAUDSETE KULUDETA, KM-TA</t>
  </si>
  <si>
    <t>Tööde loetelu ja tegelik maksumus - Tallinna mnt 14 ja Hariduse tn 6, Rapla</t>
  </si>
  <si>
    <t>Üürilepingu nr KPJ-4/2020-230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</si>
</sst>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0.00\ &quot;€&quot;;[Red]\-#,##0.00\ &quot;€&quot;"/>
    <numFmt numFmtId="44" formatCode="_-* #,##0.00\ &quot;€&quot;_-;\-* #,##0.00\ &quot;€&quot;_-;_-* &quot;-&quot;??\ &quot;€&quot;_-;_-@_-"/>
    <numFmt numFmtId="164" formatCode="#,##0.0"/>
    <numFmt numFmtId="165" formatCode="0.0"/>
    <numFmt numFmtId="166" formatCode="#,##0&quot; a&quot;"/>
    <numFmt numFmtId="167" formatCode="0.0%"/>
    <numFmt numFmtId="168" formatCode="#,##0\ &quot;€&quot;"/>
    <numFmt numFmtId="169" formatCode="#,##0.00\ &quot;€&quot;"/>
    <numFmt numFmtId="170" formatCode="_-* #,##0.00\ _k_r_-;\-* #,##0.00\ _k_r_-;_-* &quot;-&quot;??\ _k_r_-;_-@_-"/>
  </numFmts>
  <fonts count="2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i/>
      <sz val="11"/>
      <color rgb="FFFF0000"/>
      <name val="Calibri"/>
      <family val="2"/>
      <charset val="186"/>
      <scheme val="minor"/>
    </font>
    <font>
      <sz val="11"/>
      <color rgb="FF000000"/>
      <name val="Calibri"/>
      <family val="2"/>
    </font>
    <font>
      <b/>
      <sz val="11"/>
      <color rgb="FF000000"/>
      <name val="Calibri"/>
      <family val="2"/>
      <charset val="186"/>
      <scheme val="minor"/>
    </font>
    <font>
      <sz val="11"/>
      <color rgb="FF000000"/>
      <name val="Calibri"/>
      <family val="2"/>
      <charset val="186"/>
      <scheme val="minor"/>
    </font>
    <font>
      <i/>
      <sz val="11"/>
      <color theme="1"/>
      <name val="Calibri"/>
      <family val="2"/>
      <charset val="186"/>
      <scheme val="minor"/>
    </font>
    <font>
      <b/>
      <sz val="16"/>
      <color theme="1"/>
      <name val="Calibri"/>
      <family val="2"/>
      <charset val="186"/>
      <scheme val="minor"/>
    </font>
    <font>
      <sz val="11"/>
      <color theme="1"/>
      <name val="Calibri"/>
      <family val="2"/>
      <scheme val="minor"/>
    </font>
    <font>
      <b/>
      <sz val="12"/>
      <color theme="1"/>
      <name val="Calibri"/>
      <family val="2"/>
      <charset val="186"/>
      <scheme val="minor"/>
    </font>
    <font>
      <sz val="12"/>
      <color theme="1"/>
      <name val="Calibri"/>
      <family val="2"/>
      <charset val="186"/>
      <scheme val="minor"/>
    </font>
    <font>
      <b/>
      <sz val="11"/>
      <color rgb="FFFF0000"/>
      <name val="Calibri"/>
      <family val="2"/>
      <charset val="186"/>
      <scheme val="minor"/>
    </font>
    <font>
      <sz val="9"/>
      <color indexed="81"/>
      <name val="Tahoma"/>
      <family val="2"/>
      <charset val="186"/>
    </font>
    <font>
      <b/>
      <sz val="11"/>
      <color rgb="FF000000"/>
      <name val="Calibri"/>
      <family val="2"/>
    </font>
    <font>
      <b/>
      <sz val="12"/>
      <color theme="1"/>
      <name val="Calibri"/>
      <family val="2"/>
      <scheme val="minor"/>
    </font>
    <font>
      <b/>
      <sz val="11"/>
      <color theme="1"/>
      <name val="Calibri"/>
      <family val="2"/>
      <scheme val="minor"/>
    </font>
    <font>
      <b/>
      <sz val="11"/>
      <name val="Calibri"/>
      <family val="2"/>
      <charset val="186"/>
      <scheme val="minor"/>
    </font>
    <font>
      <sz val="11"/>
      <color theme="2" tint="-0.749992370372631"/>
      <name val="Calibri"/>
      <family val="2"/>
      <scheme val="minor"/>
    </font>
    <font>
      <sz val="10"/>
      <color theme="1"/>
      <name val="Calibri"/>
      <family val="2"/>
      <scheme val="minor"/>
    </font>
    <font>
      <b/>
      <sz val="10"/>
      <color theme="1"/>
      <name val="Calibri"/>
      <family val="2"/>
      <scheme val="minor"/>
    </font>
    <font>
      <sz val="11"/>
      <name val="Calibri"/>
      <family val="2"/>
      <scheme val="minor"/>
    </font>
    <font>
      <sz val="11"/>
      <name val="Calibri"/>
      <family val="2"/>
      <charset val="186"/>
      <scheme val="minor"/>
    </font>
    <font>
      <sz val="11"/>
      <color theme="2" tint="-0.749992370372631"/>
      <name val="Calibri"/>
      <family val="2"/>
      <charset val="186"/>
      <scheme val="minor"/>
    </font>
    <font>
      <b/>
      <sz val="11"/>
      <name val="Calibri"/>
      <family val="2"/>
      <scheme val="minor"/>
    </font>
    <font>
      <sz val="10"/>
      <name val="Arial"/>
      <family val="2"/>
    </font>
    <font>
      <sz val="10"/>
      <name val="Arial"/>
      <family val="2"/>
      <charset val="186"/>
    </font>
    <font>
      <sz val="11"/>
      <color rgb="FFFF0000"/>
      <name val="Calibri"/>
      <family val="2"/>
      <charset val="186"/>
      <scheme val="minor"/>
    </font>
  </fonts>
  <fills count="1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rgb="FF505050"/>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s>
  <cellStyleXfs count="23">
    <xf numFmtId="0" fontId="0" fillId="0" borderId="0"/>
    <xf numFmtId="0" fontId="3" fillId="0" borderId="0"/>
    <xf numFmtId="0" fontId="5"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170" fontId="26" fillId="0" borderId="0" applyFont="0" applyFill="0" applyBorder="0" applyAlignment="0" applyProtection="0"/>
    <xf numFmtId="0" fontId="27" fillId="0" borderId="0"/>
    <xf numFmtId="9" fontId="1" fillId="0" borderId="0" applyFont="0" applyFill="0" applyBorder="0" applyAlignment="0" applyProtection="0"/>
  </cellStyleXfs>
  <cellXfs count="400">
    <xf numFmtId="0" fontId="0" fillId="0" borderId="0" xfId="0"/>
    <xf numFmtId="0" fontId="4" fillId="0" borderId="0" xfId="1" applyFont="1"/>
    <xf numFmtId="0" fontId="1" fillId="0" borderId="0" xfId="1" applyFont="1"/>
    <xf numFmtId="4" fontId="1" fillId="0" borderId="0" xfId="1" applyNumberFormat="1" applyFont="1" applyAlignment="1">
      <alignment horizontal="center"/>
    </xf>
    <xf numFmtId="4" fontId="6" fillId="0" borderId="0" xfId="2" applyNumberFormat="1" applyFont="1" applyAlignment="1">
      <alignment horizontal="right"/>
    </xf>
    <xf numFmtId="0" fontId="1" fillId="2" borderId="0" xfId="1" applyFont="1" applyFill="1"/>
    <xf numFmtId="4" fontId="7" fillId="0" borderId="0" xfId="2" applyNumberFormat="1" applyFont="1" applyAlignment="1">
      <alignment horizontal="right"/>
    </xf>
    <xf numFmtId="0" fontId="6" fillId="0" borderId="0" xfId="1" applyFont="1" applyAlignment="1">
      <alignment vertical="center"/>
    </xf>
    <xf numFmtId="0" fontId="6" fillId="0" borderId="2" xfId="1" applyFont="1" applyBorder="1" applyAlignment="1">
      <alignment vertical="center" wrapText="1"/>
    </xf>
    <xf numFmtId="0" fontId="6" fillId="0" borderId="3" xfId="1" applyFont="1" applyBorder="1" applyAlignment="1">
      <alignment vertical="center" wrapText="1"/>
    </xf>
    <xf numFmtId="4" fontId="6" fillId="0" borderId="5" xfId="1" applyNumberFormat="1" applyFont="1" applyBorder="1" applyAlignment="1">
      <alignment horizontal="center" vertical="center" wrapText="1"/>
    </xf>
    <xf numFmtId="3" fontId="6" fillId="5" borderId="14" xfId="1" applyNumberFormat="1" applyFont="1" applyFill="1" applyBorder="1" applyAlignment="1">
      <alignment vertical="center" wrapText="1"/>
    </xf>
    <xf numFmtId="10" fontId="1" fillId="0" borderId="13" xfId="5" applyNumberFormat="1" applyFont="1" applyBorder="1" applyProtection="1">
      <protection hidden="1"/>
    </xf>
    <xf numFmtId="10" fontId="1" fillId="0" borderId="14" xfId="5" applyNumberFormat="1" applyFont="1" applyBorder="1"/>
    <xf numFmtId="0" fontId="6" fillId="3" borderId="12" xfId="1" applyFont="1" applyFill="1" applyBorder="1" applyAlignment="1">
      <alignment vertical="center" wrapText="1"/>
    </xf>
    <xf numFmtId="2" fontId="6" fillId="3" borderId="13" xfId="1" applyNumberFormat="1" applyFont="1" applyFill="1" applyBorder="1" applyAlignment="1">
      <alignment vertical="center" wrapText="1"/>
    </xf>
    <xf numFmtId="3" fontId="6" fillId="3" borderId="14" xfId="1" applyNumberFormat="1" applyFont="1" applyFill="1" applyBorder="1" applyAlignment="1">
      <alignment vertical="center" wrapText="1"/>
    </xf>
    <xf numFmtId="0" fontId="6" fillId="3" borderId="13" xfId="1" applyFont="1" applyFill="1" applyBorder="1" applyAlignment="1">
      <alignment vertical="center" wrapText="1"/>
    </xf>
    <xf numFmtId="165" fontId="1" fillId="0" borderId="13" xfId="1" applyNumberFormat="1" applyFont="1" applyBorder="1"/>
    <xf numFmtId="10" fontId="1" fillId="0" borderId="16" xfId="5" applyNumberFormat="1" applyFont="1" applyFill="1" applyBorder="1"/>
    <xf numFmtId="0" fontId="7" fillId="0" borderId="12" xfId="1" applyFont="1" applyBorder="1" applyAlignment="1">
      <alignment vertical="center" wrapText="1"/>
    </xf>
    <xf numFmtId="2" fontId="7" fillId="0" borderId="13" xfId="1" applyNumberFormat="1" applyFont="1" applyBorder="1" applyAlignment="1">
      <alignment vertical="center" wrapText="1"/>
    </xf>
    <xf numFmtId="164" fontId="2" fillId="0" borderId="13" xfId="1" applyNumberFormat="1" applyFont="1" applyBorder="1"/>
    <xf numFmtId="165" fontId="2" fillId="0" borderId="13" xfId="1" applyNumberFormat="1" applyFont="1" applyBorder="1"/>
    <xf numFmtId="10" fontId="2" fillId="0" borderId="16" xfId="5" applyNumberFormat="1" applyFont="1" applyBorder="1"/>
    <xf numFmtId="10" fontId="2" fillId="0" borderId="14" xfId="5" applyNumberFormat="1" applyFont="1" applyBorder="1"/>
    <xf numFmtId="0" fontId="2" fillId="0" borderId="27" xfId="1" applyFont="1" applyBorder="1"/>
    <xf numFmtId="10" fontId="2" fillId="0" borderId="28" xfId="5" applyNumberFormat="1" applyFont="1" applyBorder="1"/>
    <xf numFmtId="10" fontId="2" fillId="0" borderId="29" xfId="5" applyNumberFormat="1" applyFont="1" applyBorder="1"/>
    <xf numFmtId="4" fontId="1" fillId="0" borderId="0" xfId="1" applyNumberFormat="1" applyFont="1"/>
    <xf numFmtId="16" fontId="6" fillId="0" borderId="12" xfId="1" applyNumberFormat="1" applyFont="1" applyBorder="1" applyAlignment="1">
      <alignment vertical="center" wrapText="1"/>
    </xf>
    <xf numFmtId="2" fontId="6" fillId="0" borderId="13" xfId="1" applyNumberFormat="1" applyFont="1" applyBorder="1" applyAlignment="1">
      <alignment vertical="center" wrapText="1"/>
    </xf>
    <xf numFmtId="0" fontId="2" fillId="0" borderId="0" xfId="1" applyFont="1"/>
    <xf numFmtId="0" fontId="6" fillId="0" borderId="33" xfId="1" applyFont="1" applyBorder="1" applyAlignment="1">
      <alignment horizontal="right" vertical="center" wrapText="1"/>
    </xf>
    <xf numFmtId="3" fontId="6" fillId="5" borderId="24" xfId="1" applyNumberFormat="1" applyFont="1" applyFill="1" applyBorder="1" applyAlignment="1">
      <alignment vertical="center" wrapText="1"/>
    </xf>
    <xf numFmtId="0" fontId="6" fillId="0" borderId="19" xfId="1" applyFont="1" applyBorder="1" applyAlignment="1">
      <alignment vertical="center" wrapText="1"/>
    </xf>
    <xf numFmtId="0" fontId="6" fillId="3" borderId="12" xfId="1" applyFont="1" applyFill="1" applyBorder="1" applyAlignment="1">
      <alignment horizontal="right" vertical="center" wrapText="1"/>
    </xf>
    <xf numFmtId="167" fontId="6" fillId="3" borderId="13" xfId="1" applyNumberFormat="1" applyFont="1" applyFill="1" applyBorder="1" applyAlignment="1">
      <alignment horizontal="left" vertical="center" wrapText="1"/>
    </xf>
    <xf numFmtId="3" fontId="6" fillId="3" borderId="16" xfId="1" applyNumberFormat="1" applyFont="1" applyFill="1" applyBorder="1" applyAlignment="1">
      <alignment vertical="center" wrapText="1"/>
    </xf>
    <xf numFmtId="167" fontId="6" fillId="0" borderId="0" xfId="1" applyNumberFormat="1" applyFont="1" applyAlignment="1">
      <alignment horizontal="left" vertical="center" wrapText="1"/>
    </xf>
    <xf numFmtId="3" fontId="6" fillId="5" borderId="16" xfId="1" applyNumberFormat="1" applyFont="1" applyFill="1" applyBorder="1" applyAlignment="1">
      <alignment vertical="center" wrapText="1"/>
    </xf>
    <xf numFmtId="0" fontId="6" fillId="0" borderId="0" xfId="1" applyFont="1" applyAlignment="1">
      <alignment vertical="center" wrapText="1"/>
    </xf>
    <xf numFmtId="0" fontId="6" fillId="3" borderId="33" xfId="1" applyFont="1" applyFill="1" applyBorder="1" applyAlignment="1">
      <alignment horizontal="right" vertical="center" wrapText="1"/>
    </xf>
    <xf numFmtId="167" fontId="6" fillId="3" borderId="34" xfId="1" applyNumberFormat="1" applyFont="1" applyFill="1" applyBorder="1" applyAlignment="1">
      <alignment horizontal="left" vertical="center" wrapText="1"/>
    </xf>
    <xf numFmtId="3" fontId="6" fillId="3" borderId="20" xfId="1" applyNumberFormat="1" applyFont="1" applyFill="1" applyBorder="1" applyAlignment="1">
      <alignment vertical="center" wrapText="1"/>
    </xf>
    <xf numFmtId="3" fontId="6" fillId="5" borderId="40" xfId="1" applyNumberFormat="1" applyFont="1" applyFill="1" applyBorder="1" applyAlignment="1">
      <alignment vertical="center" wrapText="1"/>
    </xf>
    <xf numFmtId="10" fontId="7" fillId="0" borderId="34" xfId="1" applyNumberFormat="1" applyFont="1" applyBorder="1" applyAlignment="1">
      <alignment horizontal="left" vertical="center" wrapText="1"/>
    </xf>
    <xf numFmtId="3" fontId="6" fillId="0" borderId="20" xfId="1" applyNumberFormat="1" applyFont="1" applyBorder="1" applyAlignment="1">
      <alignment vertical="center" wrapText="1"/>
    </xf>
    <xf numFmtId="10" fontId="6" fillId="0" borderId="0" xfId="1" applyNumberFormat="1" applyFont="1" applyAlignment="1">
      <alignment horizontal="left" vertical="center" wrapText="1"/>
    </xf>
    <xf numFmtId="9" fontId="6" fillId="3" borderId="13" xfId="1" applyNumberFormat="1" applyFont="1" applyFill="1" applyBorder="1" applyAlignment="1">
      <alignment horizontal="left" vertical="center" wrapText="1"/>
    </xf>
    <xf numFmtId="9" fontId="6" fillId="0" borderId="0" xfId="1" applyNumberFormat="1" applyFont="1" applyAlignment="1">
      <alignment horizontal="left" vertical="center" wrapText="1"/>
    </xf>
    <xf numFmtId="3" fontId="6" fillId="5" borderId="28" xfId="1" applyNumberFormat="1" applyFont="1" applyFill="1" applyBorder="1" applyAlignment="1">
      <alignment vertical="center" wrapText="1"/>
    </xf>
    <xf numFmtId="0" fontId="7" fillId="0" borderId="0" xfId="1" applyFont="1" applyAlignment="1">
      <alignment vertical="center" wrapText="1"/>
    </xf>
    <xf numFmtId="4" fontId="6" fillId="0" borderId="0" xfId="1" applyNumberFormat="1" applyFont="1" applyAlignment="1">
      <alignment vertical="center" wrapText="1"/>
    </xf>
    <xf numFmtId="0" fontId="1" fillId="0" borderId="0" xfId="1" applyFont="1" applyAlignment="1">
      <alignment horizontal="right"/>
    </xf>
    <xf numFmtId="0" fontId="13" fillId="0" borderId="0" xfId="1" applyFont="1"/>
    <xf numFmtId="4" fontId="13" fillId="0" borderId="0" xfId="1" applyNumberFormat="1" applyFont="1" applyAlignment="1">
      <alignment horizontal="right"/>
    </xf>
    <xf numFmtId="0" fontId="15" fillId="0" borderId="0" xfId="2" applyFont="1" applyAlignment="1">
      <alignment horizontal="right"/>
    </xf>
    <xf numFmtId="4" fontId="5" fillId="0" borderId="0" xfId="2" applyNumberFormat="1" applyAlignment="1">
      <alignment horizontal="right"/>
    </xf>
    <xf numFmtId="0" fontId="5" fillId="0" borderId="0" xfId="2" applyAlignment="1">
      <alignment horizontal="right"/>
    </xf>
    <xf numFmtId="10" fontId="10" fillId="0" borderId="14" xfId="5" applyNumberFormat="1" applyFont="1" applyBorder="1"/>
    <xf numFmtId="3" fontId="6" fillId="5" borderId="13" xfId="1" applyNumberFormat="1" applyFont="1" applyFill="1" applyBorder="1" applyAlignment="1">
      <alignment vertical="center" wrapText="1"/>
    </xf>
    <xf numFmtId="3" fontId="6" fillId="3" borderId="13" xfId="1" applyNumberFormat="1" applyFont="1" applyFill="1" applyBorder="1" applyAlignment="1">
      <alignment vertical="center" wrapText="1"/>
    </xf>
    <xf numFmtId="3" fontId="7" fillId="0" borderId="13" xfId="1" applyNumberFormat="1" applyFont="1" applyBorder="1" applyAlignment="1">
      <alignment horizontal="right" vertical="center" wrapText="1"/>
    </xf>
    <xf numFmtId="3" fontId="7" fillId="0" borderId="13" xfId="1" applyNumberFormat="1" applyFont="1" applyBorder="1" applyAlignment="1">
      <alignment vertical="center" wrapText="1"/>
    </xf>
    <xf numFmtId="0" fontId="6" fillId="3" borderId="34" xfId="1" applyFont="1" applyFill="1" applyBorder="1" applyAlignment="1">
      <alignment horizontal="left" vertical="center" wrapText="1"/>
    </xf>
    <xf numFmtId="0" fontId="7" fillId="0" borderId="33" xfId="1" applyFont="1" applyBorder="1" applyAlignment="1">
      <alignment horizontal="left" vertical="center" wrapText="1"/>
    </xf>
    <xf numFmtId="0" fontId="7" fillId="0" borderId="34" xfId="1" applyFont="1" applyBorder="1" applyAlignment="1">
      <alignment horizontal="left" vertical="center" wrapText="1"/>
    </xf>
    <xf numFmtId="3" fontId="6" fillId="5" borderId="34" xfId="1" applyNumberFormat="1" applyFont="1" applyFill="1" applyBorder="1" applyAlignment="1">
      <alignment vertical="center" wrapText="1"/>
    </xf>
    <xf numFmtId="3" fontId="7" fillId="6" borderId="16" xfId="1" applyNumberFormat="1" applyFont="1" applyFill="1" applyBorder="1" applyAlignment="1">
      <alignment vertical="center" wrapText="1"/>
    </xf>
    <xf numFmtId="3" fontId="7" fillId="0" borderId="16" xfId="1" applyNumberFormat="1" applyFont="1" applyBorder="1" applyAlignment="1">
      <alignment vertical="center" wrapText="1"/>
    </xf>
    <xf numFmtId="3" fontId="6" fillId="0" borderId="16" xfId="1" applyNumberFormat="1" applyFont="1" applyBorder="1" applyAlignment="1">
      <alignment vertical="center" wrapText="1"/>
    </xf>
    <xf numFmtId="3" fontId="7" fillId="0" borderId="20" xfId="1" applyNumberFormat="1" applyFont="1" applyBorder="1" applyAlignment="1">
      <alignment vertical="center" wrapText="1"/>
    </xf>
    <xf numFmtId="4" fontId="6" fillId="0" borderId="25" xfId="1" applyNumberFormat="1" applyFont="1" applyBorder="1" applyAlignment="1">
      <alignment horizontal="center" vertical="center" wrapText="1"/>
    </xf>
    <xf numFmtId="0" fontId="6" fillId="5" borderId="50" xfId="1" applyFont="1" applyFill="1" applyBorder="1" applyAlignment="1">
      <alignment vertical="center" wrapText="1"/>
    </xf>
    <xf numFmtId="0" fontId="6" fillId="3" borderId="50" xfId="1" applyFont="1" applyFill="1" applyBorder="1" applyAlignment="1">
      <alignment vertical="center" wrapText="1"/>
    </xf>
    <xf numFmtId="0" fontId="7" fillId="0" borderId="50" xfId="1" applyFont="1" applyBorder="1" applyAlignment="1">
      <alignment horizontal="right" vertical="center" wrapText="1"/>
    </xf>
    <xf numFmtId="166" fontId="7" fillId="0" borderId="50" xfId="1" applyNumberFormat="1" applyFont="1" applyBorder="1" applyAlignment="1">
      <alignment horizontal="right" vertical="center" wrapText="1"/>
    </xf>
    <xf numFmtId="0" fontId="6" fillId="5" borderId="21" xfId="1" applyFont="1" applyFill="1" applyBorder="1" applyAlignment="1">
      <alignment vertical="center" wrapText="1"/>
    </xf>
    <xf numFmtId="0" fontId="6" fillId="0" borderId="0" xfId="1" applyFont="1" applyAlignment="1">
      <alignment horizontal="right" vertical="center" wrapText="1"/>
    </xf>
    <xf numFmtId="4" fontId="6" fillId="4" borderId="11" xfId="1" applyNumberFormat="1" applyFont="1" applyFill="1" applyBorder="1" applyAlignment="1">
      <alignment horizontal="center" vertical="center" wrapText="1"/>
    </xf>
    <xf numFmtId="4" fontId="6" fillId="8" borderId="51" xfId="1" applyNumberFormat="1" applyFont="1" applyFill="1" applyBorder="1" applyAlignment="1">
      <alignment horizontal="center" vertical="center" wrapText="1"/>
    </xf>
    <xf numFmtId="0" fontId="11" fillId="0" borderId="23" xfId="1" applyFont="1" applyBorder="1"/>
    <xf numFmtId="3" fontId="12" fillId="3" borderId="22" xfId="1" applyNumberFormat="1" applyFont="1" applyFill="1" applyBorder="1"/>
    <xf numFmtId="3" fontId="11" fillId="3" borderId="22" xfId="1" applyNumberFormat="1" applyFont="1" applyFill="1" applyBorder="1"/>
    <xf numFmtId="3" fontId="12" fillId="0" borderId="17" xfId="1" applyNumberFormat="1" applyFont="1" applyBorder="1"/>
    <xf numFmtId="3" fontId="11" fillId="0" borderId="17" xfId="1" applyNumberFormat="1" applyFont="1" applyBorder="1"/>
    <xf numFmtId="0" fontId="9" fillId="3" borderId="6" xfId="14" applyFont="1" applyFill="1" applyBorder="1"/>
    <xf numFmtId="0" fontId="9" fillId="3" borderId="54" xfId="14" applyFont="1" applyFill="1" applyBorder="1" applyAlignment="1">
      <alignment vertical="center"/>
    </xf>
    <xf numFmtId="0" fontId="2" fillId="3" borderId="7" xfId="14" applyFont="1" applyFill="1" applyBorder="1" applyAlignment="1">
      <alignment horizontal="left" wrapText="1"/>
    </xf>
    <xf numFmtId="4" fontId="2" fillId="0" borderId="9" xfId="14" applyNumberFormat="1" applyFont="1" applyBorder="1" applyAlignment="1">
      <alignment horizontal="left" wrapText="1"/>
    </xf>
    <xf numFmtId="0" fontId="2" fillId="3" borderId="8" xfId="14" applyFont="1" applyFill="1" applyBorder="1" applyAlignment="1">
      <alignment horizontal="left" wrapText="1"/>
    </xf>
    <xf numFmtId="0" fontId="2" fillId="3" borderId="3" xfId="14" applyFont="1" applyFill="1" applyBorder="1" applyAlignment="1">
      <alignment horizontal="left" wrapText="1"/>
    </xf>
    <xf numFmtId="4" fontId="2" fillId="0" borderId="47" xfId="14" applyNumberFormat="1" applyFont="1" applyBorder="1" applyAlignment="1">
      <alignment horizontal="left" wrapText="1"/>
    </xf>
    <xf numFmtId="3" fontId="1" fillId="0" borderId="10" xfId="14" applyNumberFormat="1" applyBorder="1"/>
    <xf numFmtId="0" fontId="2" fillId="3" borderId="2" xfId="14" applyFont="1" applyFill="1" applyBorder="1" applyAlignment="1" applyProtection="1">
      <alignment horizontal="left"/>
      <protection hidden="1"/>
    </xf>
    <xf numFmtId="0" fontId="2" fillId="3" borderId="3" xfId="14" applyFont="1" applyFill="1" applyBorder="1" applyAlignment="1" applyProtection="1">
      <alignment horizontal="left"/>
      <protection hidden="1"/>
    </xf>
    <xf numFmtId="0" fontId="2" fillId="3" borderId="11" xfId="14" applyFont="1" applyFill="1" applyBorder="1" applyAlignment="1" applyProtection="1">
      <alignment horizontal="left"/>
      <protection hidden="1"/>
    </xf>
    <xf numFmtId="0" fontId="2" fillId="2" borderId="11" xfId="14" applyFont="1" applyFill="1" applyBorder="1" applyAlignment="1" applyProtection="1">
      <alignment horizontal="left" wrapText="1"/>
      <protection hidden="1"/>
    </xf>
    <xf numFmtId="0" fontId="2" fillId="9" borderId="3" xfId="1" applyFont="1" applyFill="1" applyBorder="1" applyAlignment="1">
      <alignment wrapText="1"/>
    </xf>
    <xf numFmtId="0" fontId="2" fillId="9" borderId="4" xfId="1" applyFont="1" applyFill="1" applyBorder="1" applyAlignment="1">
      <alignment wrapText="1"/>
    </xf>
    <xf numFmtId="0" fontId="9" fillId="3" borderId="23" xfId="14" applyFont="1" applyFill="1" applyBorder="1" applyAlignment="1">
      <alignment vertical="center"/>
    </xf>
    <xf numFmtId="0" fontId="9" fillId="3" borderId="55" xfId="14" applyFont="1" applyFill="1" applyBorder="1" applyAlignment="1">
      <alignment vertical="center"/>
    </xf>
    <xf numFmtId="10" fontId="1" fillId="2" borderId="43" xfId="15" applyNumberFormat="1" applyFill="1" applyBorder="1" applyAlignment="1">
      <alignment horizontal="center"/>
    </xf>
    <xf numFmtId="4" fontId="2" fillId="0" borderId="17" xfId="14" applyNumberFormat="1" applyFont="1" applyBorder="1"/>
    <xf numFmtId="10" fontId="1" fillId="2" borderId="16" xfId="15" applyNumberFormat="1" applyFill="1" applyBorder="1" applyAlignment="1">
      <alignment horizontal="center"/>
    </xf>
    <xf numFmtId="10" fontId="1" fillId="2" borderId="13" xfId="15" applyNumberFormat="1" applyFill="1" applyBorder="1" applyAlignment="1">
      <alignment horizontal="center"/>
    </xf>
    <xf numFmtId="4" fontId="2" fillId="0" borderId="5" xfId="14" applyNumberFormat="1" applyFont="1" applyBorder="1"/>
    <xf numFmtId="3" fontId="1" fillId="0" borderId="18" xfId="14" applyNumberFormat="1" applyBorder="1"/>
    <xf numFmtId="0" fontId="1" fillId="0" borderId="12" xfId="14" applyBorder="1" applyProtection="1">
      <protection hidden="1"/>
    </xf>
    <xf numFmtId="164" fontId="1" fillId="0" borderId="13" xfId="14" applyNumberFormat="1" applyBorder="1" applyProtection="1">
      <protection hidden="1"/>
    </xf>
    <xf numFmtId="10" fontId="1" fillId="0" borderId="16" xfId="5" applyNumberFormat="1" applyFont="1" applyBorder="1"/>
    <xf numFmtId="0" fontId="1" fillId="3" borderId="15" xfId="1" applyFont="1" applyFill="1" applyBorder="1"/>
    <xf numFmtId="0" fontId="1" fillId="3" borderId="25" xfId="1" applyFont="1" applyFill="1" applyBorder="1"/>
    <xf numFmtId="10" fontId="1" fillId="9" borderId="43" xfId="15" applyNumberFormat="1" applyFill="1" applyBorder="1" applyAlignment="1">
      <alignment horizontal="center"/>
    </xf>
    <xf numFmtId="10" fontId="1" fillId="9" borderId="16" xfId="15" applyNumberFormat="1" applyFill="1" applyBorder="1" applyAlignment="1">
      <alignment horizontal="center"/>
    </xf>
    <xf numFmtId="10" fontId="1" fillId="9" borderId="13" xfId="15" applyNumberFormat="1" applyFill="1" applyBorder="1" applyAlignment="1">
      <alignment horizontal="center"/>
    </xf>
    <xf numFmtId="165" fontId="1" fillId="6" borderId="13" xfId="1" applyNumberFormat="1" applyFont="1" applyFill="1" applyBorder="1"/>
    <xf numFmtId="0" fontId="11" fillId="0" borderId="23" xfId="14" applyFont="1" applyBorder="1"/>
    <xf numFmtId="4" fontId="11" fillId="0" borderId="0" xfId="14" applyNumberFormat="1" applyFont="1"/>
    <xf numFmtId="3" fontId="12" fillId="0" borderId="34" xfId="14" applyNumberFormat="1" applyFont="1" applyBorder="1" applyAlignment="1">
      <alignment horizontal="center"/>
    </xf>
    <xf numFmtId="3" fontId="12" fillId="0" borderId="19" xfId="14" applyNumberFormat="1" applyFont="1" applyBorder="1"/>
    <xf numFmtId="3" fontId="12" fillId="0" borderId="34" xfId="14" applyNumberFormat="1" applyFont="1" applyBorder="1"/>
    <xf numFmtId="3" fontId="12" fillId="3" borderId="22" xfId="14" applyNumberFormat="1" applyFont="1" applyFill="1" applyBorder="1"/>
    <xf numFmtId="3" fontId="12" fillId="0" borderId="17" xfId="14" applyNumberFormat="1" applyFont="1" applyBorder="1" applyAlignment="1">
      <alignment horizontal="center"/>
    </xf>
    <xf numFmtId="3" fontId="12" fillId="0" borderId="0" xfId="14" applyNumberFormat="1" applyFont="1"/>
    <xf numFmtId="3" fontId="12" fillId="0" borderId="17" xfId="14" applyNumberFormat="1" applyFont="1" applyBorder="1"/>
    <xf numFmtId="10" fontId="1" fillId="0" borderId="13" xfId="14" applyNumberFormat="1" applyBorder="1" applyProtection="1">
      <protection hidden="1"/>
    </xf>
    <xf numFmtId="3" fontId="12" fillId="0" borderId="0" xfId="1" applyNumberFormat="1" applyFont="1"/>
    <xf numFmtId="0" fontId="2" fillId="0" borderId="12" xfId="14" applyFont="1" applyBorder="1" applyProtection="1">
      <protection hidden="1"/>
    </xf>
    <xf numFmtId="164" fontId="2" fillId="0" borderId="13" xfId="14" applyNumberFormat="1" applyFont="1" applyBorder="1" applyProtection="1">
      <protection hidden="1"/>
    </xf>
    <xf numFmtId="0" fontId="2" fillId="0" borderId="26" xfId="14" applyFont="1" applyBorder="1" applyProtection="1">
      <protection hidden="1"/>
    </xf>
    <xf numFmtId="164" fontId="2" fillId="0" borderId="27" xfId="14" applyNumberFormat="1" applyFont="1" applyBorder="1" applyProtection="1">
      <protection hidden="1"/>
    </xf>
    <xf numFmtId="3" fontId="11" fillId="0" borderId="0" xfId="1" applyNumberFormat="1" applyFont="1"/>
    <xf numFmtId="0" fontId="1" fillId="0" borderId="0" xfId="14"/>
    <xf numFmtId="0" fontId="11" fillId="0" borderId="15" xfId="14" applyFont="1" applyBorder="1"/>
    <xf numFmtId="4" fontId="11" fillId="0" borderId="1" xfId="14" applyNumberFormat="1" applyFont="1" applyBorder="1"/>
    <xf numFmtId="3" fontId="11" fillId="0" borderId="5" xfId="14" applyNumberFormat="1" applyFont="1" applyBorder="1" applyAlignment="1">
      <alignment horizontal="center"/>
    </xf>
    <xf numFmtId="3" fontId="11" fillId="0" borderId="1" xfId="14" applyNumberFormat="1" applyFont="1" applyBorder="1"/>
    <xf numFmtId="3" fontId="11" fillId="0" borderId="5" xfId="14" applyNumberFormat="1" applyFont="1" applyBorder="1"/>
    <xf numFmtId="3" fontId="11" fillId="3" borderId="18" xfId="14" applyNumberFormat="1" applyFont="1" applyFill="1" applyBorder="1"/>
    <xf numFmtId="0" fontId="11" fillId="0" borderId="23" xfId="16" applyFont="1" applyBorder="1"/>
    <xf numFmtId="4" fontId="12" fillId="0" borderId="0" xfId="14" applyNumberFormat="1" applyFont="1"/>
    <xf numFmtId="0" fontId="1" fillId="0" borderId="0" xfId="14" quotePrefix="1"/>
    <xf numFmtId="0" fontId="11" fillId="0" borderId="30" xfId="14" applyFont="1" applyBorder="1"/>
    <xf numFmtId="4" fontId="12" fillId="0" borderId="31" xfId="14" applyNumberFormat="1" applyFont="1" applyBorder="1"/>
    <xf numFmtId="3" fontId="12" fillId="0" borderId="46" xfId="14" applyNumberFormat="1" applyFont="1" applyBorder="1" applyAlignment="1">
      <alignment horizontal="center"/>
    </xf>
    <xf numFmtId="3" fontId="12" fillId="0" borderId="31" xfId="14" applyNumberFormat="1" applyFont="1" applyBorder="1"/>
    <xf numFmtId="3" fontId="12" fillId="0" borderId="46" xfId="14" applyNumberFormat="1" applyFont="1" applyBorder="1"/>
    <xf numFmtId="3" fontId="12" fillId="3" borderId="32" xfId="14" applyNumberFormat="1" applyFont="1" applyFill="1" applyBorder="1"/>
    <xf numFmtId="0" fontId="11" fillId="0" borderId="6" xfId="16" applyFont="1" applyBorder="1"/>
    <xf numFmtId="4" fontId="11" fillId="0" borderId="7" xfId="14" applyNumberFormat="1" applyFont="1" applyBorder="1"/>
    <xf numFmtId="3" fontId="11" fillId="0" borderId="47" xfId="14" applyNumberFormat="1" applyFont="1" applyBorder="1" applyAlignment="1">
      <alignment horizontal="center"/>
    </xf>
    <xf numFmtId="3" fontId="11" fillId="0" borderId="7" xfId="14" applyNumberFormat="1" applyFont="1" applyBorder="1"/>
    <xf numFmtId="3" fontId="11" fillId="0" borderId="47" xfId="14" applyNumberFormat="1" applyFont="1" applyBorder="1"/>
    <xf numFmtId="3" fontId="11" fillId="3" borderId="10" xfId="14" applyNumberFormat="1" applyFont="1" applyFill="1" applyBorder="1"/>
    <xf numFmtId="3" fontId="11" fillId="0" borderId="17" xfId="14" applyNumberFormat="1" applyFont="1" applyBorder="1"/>
    <xf numFmtId="3" fontId="11" fillId="0" borderId="0" xfId="14" applyNumberFormat="1" applyFont="1"/>
    <xf numFmtId="3" fontId="11" fillId="3" borderId="22" xfId="14" applyNumberFormat="1" applyFont="1" applyFill="1" applyBorder="1"/>
    <xf numFmtId="0" fontId="11" fillId="0" borderId="30" xfId="16" applyFont="1" applyBorder="1"/>
    <xf numFmtId="4" fontId="11" fillId="0" borderId="31" xfId="14" applyNumberFormat="1" applyFont="1" applyBorder="1"/>
    <xf numFmtId="3" fontId="11" fillId="0" borderId="46" xfId="14" applyNumberFormat="1" applyFont="1" applyBorder="1"/>
    <xf numFmtId="3" fontId="11" fillId="0" borderId="31" xfId="14" applyNumberFormat="1" applyFont="1" applyBorder="1"/>
    <xf numFmtId="3" fontId="11" fillId="3" borderId="32" xfId="14" applyNumberFormat="1" applyFont="1" applyFill="1" applyBorder="1"/>
    <xf numFmtId="49" fontId="6" fillId="0" borderId="12" xfId="1" applyNumberFormat="1" applyFont="1" applyBorder="1" applyAlignment="1">
      <alignment vertical="center" wrapText="1"/>
    </xf>
    <xf numFmtId="0" fontId="10" fillId="0" borderId="0" xfId="17" applyFont="1"/>
    <xf numFmtId="0" fontId="10" fillId="0" borderId="0" xfId="17" applyFont="1" applyAlignment="1">
      <alignment horizontal="center"/>
    </xf>
    <xf numFmtId="0" fontId="10" fillId="2" borderId="0" xfId="17" applyFont="1" applyFill="1"/>
    <xf numFmtId="0" fontId="10" fillId="0" borderId="0" xfId="17" applyFont="1" applyAlignment="1">
      <alignment horizontal="left"/>
    </xf>
    <xf numFmtId="0" fontId="2" fillId="0" borderId="36" xfId="17" applyFont="1" applyBorder="1" applyAlignment="1">
      <alignment horizontal="left"/>
    </xf>
    <xf numFmtId="0" fontId="2" fillId="3" borderId="37" xfId="17" applyFont="1" applyFill="1" applyBorder="1" applyAlignment="1" applyProtection="1">
      <alignment horizontal="center" wrapText="1"/>
      <protection hidden="1"/>
    </xf>
    <xf numFmtId="0" fontId="17" fillId="0" borderId="37" xfId="17" applyFont="1" applyBorder="1" applyAlignment="1">
      <alignment horizontal="center" wrapText="1"/>
    </xf>
    <xf numFmtId="0" fontId="17" fillId="3" borderId="38" xfId="17" applyFont="1" applyFill="1" applyBorder="1" applyAlignment="1">
      <alignment horizontal="center" wrapText="1"/>
    </xf>
    <xf numFmtId="0" fontId="2" fillId="0" borderId="36" xfId="17" applyFont="1" applyBorder="1" applyAlignment="1" applyProtection="1">
      <alignment horizontal="center"/>
      <protection locked="0"/>
    </xf>
    <xf numFmtId="0" fontId="2" fillId="0" borderId="38" xfId="17" applyFont="1" applyBorder="1" applyAlignment="1" applyProtection="1">
      <alignment horizontal="center"/>
      <protection locked="0"/>
    </xf>
    <xf numFmtId="0" fontId="2" fillId="0" borderId="0" xfId="17" applyFont="1" applyAlignment="1">
      <alignment horizontal="center"/>
    </xf>
    <xf numFmtId="0" fontId="2" fillId="0" borderId="36" xfId="17" applyFont="1" applyBorder="1" applyAlignment="1">
      <alignment horizontal="center" wrapText="1"/>
    </xf>
    <xf numFmtId="4" fontId="2" fillId="3" borderId="37" xfId="17" applyNumberFormat="1" applyFont="1" applyFill="1" applyBorder="1" applyAlignment="1">
      <alignment horizontal="center" wrapText="1"/>
    </xf>
    <xf numFmtId="0" fontId="2" fillId="0" borderId="37" xfId="17" applyFont="1" applyBorder="1" applyAlignment="1" applyProtection="1">
      <alignment horizontal="center" wrapText="1"/>
      <protection hidden="1"/>
    </xf>
    <xf numFmtId="0" fontId="18" fillId="0" borderId="37" xfId="17" applyFont="1" applyBorder="1" applyAlignment="1">
      <alignment horizontal="center" wrapText="1"/>
    </xf>
    <xf numFmtId="4" fontId="2" fillId="3" borderId="38" xfId="17" applyNumberFormat="1" applyFont="1" applyFill="1" applyBorder="1" applyAlignment="1">
      <alignment horizontal="center" wrapText="1"/>
    </xf>
    <xf numFmtId="0" fontId="2" fillId="3" borderId="36" xfId="17" applyFont="1" applyFill="1" applyBorder="1" applyAlignment="1">
      <alignment horizontal="center" wrapText="1"/>
    </xf>
    <xf numFmtId="0" fontId="2" fillId="3" borderId="37" xfId="17" applyFont="1" applyFill="1" applyBorder="1" applyAlignment="1">
      <alignment horizontal="center" wrapText="1"/>
    </xf>
    <xf numFmtId="0" fontId="2" fillId="3" borderId="40" xfId="17" applyFont="1" applyFill="1" applyBorder="1" applyAlignment="1">
      <alignment horizontal="center" wrapText="1"/>
    </xf>
    <xf numFmtId="0" fontId="2" fillId="3" borderId="38" xfId="17" applyFont="1" applyFill="1" applyBorder="1" applyAlignment="1">
      <alignment horizontal="center" wrapText="1"/>
    </xf>
    <xf numFmtId="0" fontId="2" fillId="3" borderId="48" xfId="17" applyFont="1" applyFill="1" applyBorder="1" applyAlignment="1">
      <alignment horizontal="center" wrapText="1"/>
    </xf>
    <xf numFmtId="0" fontId="2" fillId="3" borderId="47" xfId="17" applyFont="1" applyFill="1" applyBorder="1" applyAlignment="1">
      <alignment horizontal="center" wrapText="1"/>
    </xf>
    <xf numFmtId="0" fontId="2" fillId="3" borderId="10" xfId="17" applyFont="1" applyFill="1" applyBorder="1" applyAlignment="1">
      <alignment horizontal="center" wrapText="1"/>
    </xf>
    <xf numFmtId="0" fontId="2" fillId="3" borderId="2" xfId="17" applyFont="1" applyFill="1" applyBorder="1" applyAlignment="1">
      <alignment horizontal="left"/>
    </xf>
    <xf numFmtId="0" fontId="2" fillId="3" borderId="3" xfId="17" applyFont="1" applyFill="1" applyBorder="1" applyAlignment="1">
      <alignment horizontal="left"/>
    </xf>
    <xf numFmtId="0" fontId="2" fillId="9" borderId="11" xfId="14" applyFont="1" applyFill="1" applyBorder="1" applyAlignment="1" applyProtection="1">
      <alignment horizontal="left" wrapText="1"/>
      <protection hidden="1"/>
    </xf>
    <xf numFmtId="0" fontId="2" fillId="9" borderId="4" xfId="14" applyFont="1" applyFill="1" applyBorder="1" applyAlignment="1" applyProtection="1">
      <alignment horizontal="left" wrapText="1"/>
      <protection hidden="1"/>
    </xf>
    <xf numFmtId="1" fontId="10" fillId="0" borderId="0" xfId="17" applyNumberFormat="1" applyFont="1"/>
    <xf numFmtId="0" fontId="19" fillId="0" borderId="39" xfId="17" applyFont="1" applyBorder="1" applyAlignment="1" applyProtection="1">
      <alignment horizontal="left" vertical="center"/>
      <protection locked="0"/>
    </xf>
    <xf numFmtId="1" fontId="7" fillId="7" borderId="5" xfId="18" applyNumberFormat="1" applyFont="1" applyFill="1" applyBorder="1" applyAlignment="1" applyProtection="1">
      <alignment horizontal="right" vertical="top" wrapText="1"/>
    </xf>
    <xf numFmtId="168" fontId="7" fillId="0" borderId="5" xfId="18" applyNumberFormat="1" applyFont="1" applyFill="1" applyBorder="1" applyAlignment="1" applyProtection="1">
      <alignment horizontal="right" vertical="top" wrapText="1"/>
      <protection locked="0"/>
    </xf>
    <xf numFmtId="0" fontId="10" fillId="0" borderId="39" xfId="17" applyFont="1" applyBorder="1" applyAlignment="1" applyProtection="1">
      <alignment horizontal="center"/>
      <protection locked="0"/>
    </xf>
    <xf numFmtId="0" fontId="10" fillId="0" borderId="41" xfId="17" applyFont="1" applyBorder="1" applyProtection="1">
      <protection locked="0"/>
    </xf>
    <xf numFmtId="0" fontId="1" fillId="0" borderId="2" xfId="17" applyBorder="1" applyAlignment="1" applyProtection="1">
      <alignment horizontal="center"/>
      <protection locked="0"/>
    </xf>
    <xf numFmtId="168" fontId="7" fillId="7" borderId="5" xfId="18" applyNumberFormat="1" applyFont="1" applyFill="1" applyBorder="1" applyAlignment="1" applyProtection="1">
      <alignment horizontal="right" vertical="top" wrapText="1"/>
    </xf>
    <xf numFmtId="3" fontId="7" fillId="0" borderId="5" xfId="18" applyNumberFormat="1" applyFont="1" applyFill="1" applyBorder="1" applyAlignment="1" applyProtection="1">
      <alignment horizontal="center" vertical="top" wrapText="1"/>
      <protection locked="0"/>
    </xf>
    <xf numFmtId="169" fontId="7" fillId="0" borderId="5" xfId="18" applyNumberFormat="1" applyFont="1" applyFill="1" applyBorder="1" applyAlignment="1" applyProtection="1">
      <alignment horizontal="right" vertical="top" wrapText="1"/>
    </xf>
    <xf numFmtId="0" fontId="0" fillId="0" borderId="3" xfId="18" applyNumberFormat="1" applyFont="1" applyFill="1" applyBorder="1" applyAlignment="1" applyProtection="1">
      <alignment horizontal="center"/>
      <protection locked="0"/>
    </xf>
    <xf numFmtId="168" fontId="7" fillId="7" borderId="41" xfId="18" applyNumberFormat="1" applyFont="1" applyFill="1" applyBorder="1" applyAlignment="1" applyProtection="1">
      <alignment horizontal="right" vertical="top" wrapText="1"/>
    </xf>
    <xf numFmtId="4" fontId="10" fillId="0" borderId="0" xfId="17" applyNumberFormat="1" applyFont="1"/>
    <xf numFmtId="168" fontId="7" fillId="7" borderId="39" xfId="18" applyNumberFormat="1" applyFont="1" applyFill="1" applyBorder="1" applyAlignment="1" applyProtection="1">
      <alignment horizontal="right" vertical="top" wrapText="1"/>
    </xf>
    <xf numFmtId="169" fontId="7" fillId="0" borderId="0" xfId="18" applyNumberFormat="1" applyFont="1" applyFill="1" applyBorder="1" applyAlignment="1" applyProtection="1">
      <alignment horizontal="right" vertical="top" wrapText="1"/>
    </xf>
    <xf numFmtId="168" fontId="7" fillId="7" borderId="3" xfId="18" applyNumberFormat="1" applyFont="1" applyFill="1" applyBorder="1" applyAlignment="1" applyProtection="1">
      <alignment horizontal="right" vertical="top" wrapText="1"/>
    </xf>
    <xf numFmtId="168" fontId="7" fillId="7" borderId="4" xfId="18" applyNumberFormat="1" applyFont="1" applyFill="1" applyBorder="1" applyAlignment="1" applyProtection="1">
      <alignment horizontal="right" vertical="top" wrapText="1"/>
    </xf>
    <xf numFmtId="0" fontId="10" fillId="0" borderId="12" xfId="17" applyFont="1" applyBorder="1"/>
    <xf numFmtId="164" fontId="10" fillId="0" borderId="13" xfId="17" applyNumberFormat="1" applyFont="1" applyBorder="1"/>
    <xf numFmtId="0" fontId="19" fillId="0" borderId="12" xfId="17" applyFont="1" applyBorder="1" applyAlignment="1" applyProtection="1">
      <alignment horizontal="left" vertical="center"/>
      <protection locked="0"/>
    </xf>
    <xf numFmtId="0" fontId="10" fillId="0" borderId="14" xfId="17" applyFont="1" applyBorder="1" applyProtection="1">
      <protection locked="0"/>
    </xf>
    <xf numFmtId="0" fontId="1" fillId="0" borderId="12" xfId="17" applyBorder="1" applyAlignment="1" applyProtection="1">
      <alignment horizontal="center"/>
      <protection locked="0"/>
    </xf>
    <xf numFmtId="0" fontId="0" fillId="0" borderId="13" xfId="18" applyNumberFormat="1" applyFont="1" applyFill="1" applyBorder="1" applyAlignment="1" applyProtection="1">
      <alignment horizontal="center"/>
      <protection locked="0"/>
    </xf>
    <xf numFmtId="168" fontId="7" fillId="7" borderId="12" xfId="18" applyNumberFormat="1" applyFont="1" applyFill="1" applyBorder="1" applyAlignment="1" applyProtection="1">
      <alignment horizontal="right" vertical="top" wrapText="1"/>
    </xf>
    <xf numFmtId="168" fontId="7" fillId="7" borderId="13" xfId="18" applyNumberFormat="1" applyFont="1" applyFill="1" applyBorder="1" applyAlignment="1" applyProtection="1">
      <alignment horizontal="right" vertical="top" wrapText="1"/>
    </xf>
    <xf numFmtId="168" fontId="7" fillId="7" borderId="14" xfId="18" applyNumberFormat="1" applyFont="1" applyFill="1" applyBorder="1" applyAlignment="1" applyProtection="1">
      <alignment horizontal="right" vertical="top" wrapText="1"/>
    </xf>
    <xf numFmtId="0" fontId="2" fillId="0" borderId="12" xfId="17" applyFont="1" applyBorder="1"/>
    <xf numFmtId="164" fontId="2" fillId="0" borderId="13" xfId="17" applyNumberFormat="1" applyFont="1" applyBorder="1"/>
    <xf numFmtId="0" fontId="2" fillId="0" borderId="26" xfId="17" applyFont="1" applyBorder="1"/>
    <xf numFmtId="164" fontId="2" fillId="0" borderId="27" xfId="17" applyNumberFormat="1" applyFont="1" applyBorder="1"/>
    <xf numFmtId="164" fontId="10" fillId="0" borderId="0" xfId="17" applyNumberFormat="1" applyFont="1"/>
    <xf numFmtId="10" fontId="10" fillId="0" borderId="0" xfId="17" applyNumberFormat="1" applyFont="1"/>
    <xf numFmtId="9" fontId="10" fillId="0" borderId="0" xfId="19" applyFont="1" applyProtection="1"/>
    <xf numFmtId="0" fontId="19" fillId="0" borderId="33" xfId="17" applyFont="1" applyBorder="1" applyAlignment="1" applyProtection="1">
      <alignment horizontal="left" vertical="center"/>
      <protection locked="0"/>
    </xf>
    <xf numFmtId="0" fontId="1" fillId="0" borderId="0" xfId="17"/>
    <xf numFmtId="164" fontId="1" fillId="0" borderId="0" xfId="17" applyNumberFormat="1"/>
    <xf numFmtId="10" fontId="1" fillId="0" borderId="0" xfId="17" applyNumberFormat="1"/>
    <xf numFmtId="0" fontId="2" fillId="0" borderId="0" xfId="17" applyFont="1"/>
    <xf numFmtId="164" fontId="2" fillId="0" borderId="0" xfId="17" applyNumberFormat="1" applyFont="1"/>
    <xf numFmtId="10" fontId="2" fillId="0" borderId="0" xfId="17" applyNumberFormat="1" applyFont="1"/>
    <xf numFmtId="0" fontId="19" fillId="0" borderId="12" xfId="17" applyFont="1" applyBorder="1" applyAlignment="1" applyProtection="1">
      <alignment horizontal="left"/>
      <protection locked="0"/>
    </xf>
    <xf numFmtId="164" fontId="10" fillId="0" borderId="0" xfId="17" applyNumberFormat="1" applyFont="1" applyProtection="1">
      <protection hidden="1"/>
    </xf>
    <xf numFmtId="10" fontId="10" fillId="0" borderId="0" xfId="17" applyNumberFormat="1" applyFont="1" applyProtection="1">
      <protection hidden="1"/>
    </xf>
    <xf numFmtId="0" fontId="19" fillId="0" borderId="39" xfId="17" applyFont="1" applyBorder="1" applyAlignment="1" applyProtection="1">
      <alignment horizontal="left"/>
      <protection locked="0"/>
    </xf>
    <xf numFmtId="9" fontId="10" fillId="0" borderId="0" xfId="19" applyFont="1" applyBorder="1" applyProtection="1"/>
    <xf numFmtId="9" fontId="10" fillId="0" borderId="0" xfId="19" applyFont="1" applyFill="1" applyBorder="1" applyProtection="1"/>
    <xf numFmtId="0" fontId="10" fillId="0" borderId="14" xfId="17" applyFont="1" applyBorder="1" applyAlignment="1" applyProtection="1">
      <alignment horizontal="center" vertical="center"/>
      <protection locked="0"/>
    </xf>
    <xf numFmtId="0" fontId="10" fillId="0" borderId="14" xfId="17" applyFont="1" applyBorder="1" applyAlignment="1" applyProtection="1">
      <alignment horizontal="center"/>
      <protection locked="0"/>
    </xf>
    <xf numFmtId="168" fontId="7" fillId="7" borderId="26" xfId="18" applyNumberFormat="1" applyFont="1" applyFill="1" applyBorder="1" applyAlignment="1" applyProtection="1">
      <alignment horizontal="right" vertical="top" wrapText="1"/>
    </xf>
    <xf numFmtId="168" fontId="7" fillId="7" borderId="27" xfId="18" applyNumberFormat="1" applyFont="1" applyFill="1" applyBorder="1" applyAlignment="1" applyProtection="1">
      <alignment horizontal="right" vertical="top" wrapText="1"/>
    </xf>
    <xf numFmtId="168" fontId="7" fillId="7" borderId="29" xfId="18" applyNumberFormat="1" applyFont="1" applyFill="1" applyBorder="1" applyAlignment="1" applyProtection="1">
      <alignment horizontal="right" vertical="top" wrapText="1"/>
    </xf>
    <xf numFmtId="0" fontId="17" fillId="5" borderId="6" xfId="17" applyFont="1" applyFill="1" applyBorder="1" applyAlignment="1">
      <alignment horizontal="right"/>
    </xf>
    <xf numFmtId="0" fontId="17" fillId="5" borderId="7" xfId="17" applyFont="1" applyFill="1" applyBorder="1" applyAlignment="1">
      <alignment horizontal="right"/>
    </xf>
    <xf numFmtId="0" fontId="10" fillId="5" borderId="7" xfId="17" applyFont="1" applyFill="1" applyBorder="1" applyProtection="1">
      <protection locked="0"/>
    </xf>
    <xf numFmtId="3" fontId="2" fillId="5" borderId="7" xfId="17" applyNumberFormat="1" applyFont="1" applyFill="1" applyBorder="1"/>
    <xf numFmtId="3" fontId="10" fillId="5" borderId="7" xfId="17" applyNumberFormat="1" applyFont="1" applyFill="1" applyBorder="1" applyProtection="1">
      <protection locked="0"/>
    </xf>
    <xf numFmtId="3" fontId="10" fillId="5" borderId="7" xfId="17" applyNumberFormat="1" applyFont="1" applyFill="1" applyBorder="1"/>
    <xf numFmtId="3" fontId="17" fillId="5" borderId="7" xfId="17" applyNumberFormat="1" applyFont="1" applyFill="1" applyBorder="1" applyProtection="1">
      <protection locked="0"/>
    </xf>
    <xf numFmtId="3" fontId="2" fillId="5" borderId="7" xfId="17" applyNumberFormat="1" applyFont="1" applyFill="1" applyBorder="1" applyAlignment="1" applyProtection="1">
      <alignment horizontal="center"/>
      <protection locked="0"/>
    </xf>
    <xf numFmtId="3" fontId="10" fillId="5" borderId="7" xfId="17" applyNumberFormat="1" applyFont="1" applyFill="1" applyBorder="1" applyAlignment="1" applyProtection="1">
      <alignment horizontal="center"/>
      <protection locked="0"/>
    </xf>
    <xf numFmtId="3" fontId="2" fillId="5" borderId="0" xfId="17" applyNumberFormat="1" applyFont="1" applyFill="1"/>
    <xf numFmtId="3" fontId="2" fillId="5" borderId="10" xfId="17" applyNumberFormat="1" applyFont="1" applyFill="1" applyBorder="1"/>
    <xf numFmtId="169" fontId="10" fillId="0" borderId="0" xfId="17" applyNumberFormat="1" applyFont="1"/>
    <xf numFmtId="0" fontId="20" fillId="0" borderId="0" xfId="17" applyFont="1"/>
    <xf numFmtId="0" fontId="2" fillId="5" borderId="1" xfId="17" applyFont="1" applyFill="1" applyBorder="1" applyAlignment="1">
      <alignment horizontal="right"/>
    </xf>
    <xf numFmtId="0" fontId="2" fillId="5" borderId="1" xfId="17" applyFont="1" applyFill="1" applyBorder="1" applyProtection="1">
      <protection locked="0"/>
    </xf>
    <xf numFmtId="3" fontId="2" fillId="5" borderId="1" xfId="17" applyNumberFormat="1" applyFont="1" applyFill="1" applyBorder="1" applyProtection="1">
      <protection locked="0"/>
    </xf>
    <xf numFmtId="3" fontId="2" fillId="5" borderId="1" xfId="17" applyNumberFormat="1" applyFont="1" applyFill="1" applyBorder="1"/>
    <xf numFmtId="3" fontId="2" fillId="5" borderId="1" xfId="17" applyNumberFormat="1" applyFont="1" applyFill="1" applyBorder="1" applyAlignment="1" applyProtection="1">
      <alignment horizontal="center"/>
      <protection locked="0"/>
    </xf>
    <xf numFmtId="3" fontId="2" fillId="5" borderId="18" xfId="17" applyNumberFormat="1" applyFont="1" applyFill="1" applyBorder="1"/>
    <xf numFmtId="0" fontId="20" fillId="7" borderId="23" xfId="17" applyFont="1" applyFill="1" applyBorder="1" applyAlignment="1">
      <alignment horizontal="right"/>
    </xf>
    <xf numFmtId="0" fontId="21" fillId="7" borderId="0" xfId="17" applyFont="1" applyFill="1" applyAlignment="1">
      <alignment horizontal="right"/>
    </xf>
    <xf numFmtId="0" fontId="20" fillId="7" borderId="0" xfId="17" applyFont="1" applyFill="1" applyProtection="1">
      <protection locked="0"/>
    </xf>
    <xf numFmtId="3" fontId="20" fillId="7" borderId="0" xfId="17" applyNumberFormat="1" applyFont="1" applyFill="1" applyAlignment="1" applyProtection="1">
      <alignment horizontal="right"/>
      <protection locked="0"/>
    </xf>
    <xf numFmtId="3" fontId="20" fillId="7" borderId="0" xfId="17" applyNumberFormat="1" applyFont="1" applyFill="1" applyProtection="1">
      <protection locked="0"/>
    </xf>
    <xf numFmtId="3" fontId="20" fillId="7" borderId="0" xfId="17" applyNumberFormat="1" applyFont="1" applyFill="1"/>
    <xf numFmtId="3" fontId="21" fillId="7" borderId="0" xfId="17" applyNumberFormat="1" applyFont="1" applyFill="1" applyProtection="1">
      <protection locked="0"/>
    </xf>
    <xf numFmtId="3" fontId="21" fillId="7" borderId="0" xfId="17" applyNumberFormat="1" applyFont="1" applyFill="1" applyAlignment="1" applyProtection="1">
      <alignment horizontal="center"/>
      <protection locked="0"/>
    </xf>
    <xf numFmtId="3" fontId="20" fillId="7" borderId="0" xfId="17" applyNumberFormat="1" applyFont="1" applyFill="1" applyAlignment="1" applyProtection="1">
      <alignment horizontal="center"/>
      <protection locked="0"/>
    </xf>
    <xf numFmtId="3" fontId="21" fillId="7" borderId="0" xfId="17" applyNumberFormat="1" applyFont="1" applyFill="1"/>
    <xf numFmtId="3" fontId="20" fillId="7" borderId="22" xfId="17" applyNumberFormat="1" applyFont="1" applyFill="1" applyBorder="1"/>
    <xf numFmtId="169" fontId="20" fillId="0" borderId="0" xfId="17" applyNumberFormat="1" applyFont="1"/>
    <xf numFmtId="3" fontId="20" fillId="7" borderId="1" xfId="17" applyNumberFormat="1" applyFont="1" applyFill="1" applyBorder="1" applyAlignment="1" applyProtection="1">
      <alignment horizontal="right"/>
      <protection locked="0"/>
    </xf>
    <xf numFmtId="0" fontId="10" fillId="3" borderId="42" xfId="17" applyFont="1" applyFill="1" applyBorder="1" applyAlignment="1">
      <alignment horizontal="right"/>
    </xf>
    <xf numFmtId="0" fontId="10" fillId="3" borderId="43" xfId="17" applyFont="1" applyFill="1" applyBorder="1" applyAlignment="1">
      <alignment horizontal="center"/>
    </xf>
    <xf numFmtId="0" fontId="17" fillId="3" borderId="43" xfId="17" applyFont="1" applyFill="1" applyBorder="1" applyAlignment="1" applyProtection="1">
      <alignment horizontal="right"/>
      <protection locked="0"/>
    </xf>
    <xf numFmtId="3" fontId="25" fillId="3" borderId="43" xfId="17" applyNumberFormat="1" applyFont="1" applyFill="1" applyBorder="1"/>
    <xf numFmtId="3" fontId="2" fillId="3" borderId="43" xfId="17" applyNumberFormat="1" applyFont="1" applyFill="1" applyBorder="1" applyProtection="1">
      <protection locked="0"/>
    </xf>
    <xf numFmtId="3" fontId="2" fillId="3" borderId="43" xfId="17" applyNumberFormat="1" applyFont="1" applyFill="1" applyBorder="1"/>
    <xf numFmtId="3" fontId="22" fillId="3" borderId="43" xfId="17" applyNumberFormat="1" applyFont="1" applyFill="1" applyBorder="1" applyProtection="1">
      <protection locked="0"/>
    </xf>
    <xf numFmtId="3" fontId="22" fillId="3" borderId="43" xfId="17" applyNumberFormat="1" applyFont="1" applyFill="1" applyBorder="1" applyAlignment="1" applyProtection="1">
      <alignment horizontal="center"/>
      <protection locked="0"/>
    </xf>
    <xf numFmtId="3" fontId="22" fillId="3" borderId="43" xfId="17" applyNumberFormat="1" applyFont="1" applyFill="1" applyBorder="1"/>
    <xf numFmtId="3" fontId="25" fillId="3" borderId="44" xfId="17" applyNumberFormat="1" applyFont="1" applyFill="1" applyBorder="1"/>
    <xf numFmtId="0" fontId="20" fillId="7" borderId="0" xfId="17" applyFont="1" applyFill="1" applyAlignment="1">
      <alignment horizontal="center"/>
    </xf>
    <xf numFmtId="0" fontId="21" fillId="7" borderId="0" xfId="17" applyFont="1" applyFill="1" applyAlignment="1" applyProtection="1">
      <alignment horizontal="right"/>
      <protection locked="0"/>
    </xf>
    <xf numFmtId="3" fontId="20" fillId="7" borderId="49" xfId="17" applyNumberFormat="1" applyFont="1" applyFill="1" applyBorder="1"/>
    <xf numFmtId="3" fontId="20" fillId="7" borderId="18" xfId="17" applyNumberFormat="1" applyFont="1" applyFill="1" applyBorder="1"/>
    <xf numFmtId="0" fontId="2" fillId="5" borderId="42" xfId="17" applyFont="1" applyFill="1" applyBorder="1" applyAlignment="1">
      <alignment horizontal="right"/>
    </xf>
    <xf numFmtId="0" fontId="2" fillId="5" borderId="43" xfId="17" applyFont="1" applyFill="1" applyBorder="1"/>
    <xf numFmtId="0" fontId="2" fillId="5" borderId="43" xfId="17" applyFont="1" applyFill="1" applyBorder="1" applyProtection="1">
      <protection locked="0"/>
    </xf>
    <xf numFmtId="3" fontId="2" fillId="5" borderId="43" xfId="17" applyNumberFormat="1" applyFont="1" applyFill="1" applyBorder="1"/>
    <xf numFmtId="3" fontId="2" fillId="5" borderId="43" xfId="17" applyNumberFormat="1" applyFont="1" applyFill="1" applyBorder="1" applyProtection="1">
      <protection locked="0"/>
    </xf>
    <xf numFmtId="3" fontId="2" fillId="5" borderId="43" xfId="17" applyNumberFormat="1" applyFont="1" applyFill="1" applyBorder="1" applyAlignment="1" applyProtection="1">
      <alignment horizontal="center"/>
      <protection locked="0"/>
    </xf>
    <xf numFmtId="3" fontId="10" fillId="5" borderId="43" xfId="17" applyNumberFormat="1" applyFont="1" applyFill="1" applyBorder="1"/>
    <xf numFmtId="3" fontId="2" fillId="5" borderId="44" xfId="17" applyNumberFormat="1" applyFont="1" applyFill="1" applyBorder="1"/>
    <xf numFmtId="0" fontId="20" fillId="7" borderId="0" xfId="17" applyFont="1" applyFill="1"/>
    <xf numFmtId="3" fontId="20" fillId="7" borderId="22" xfId="17" applyNumberFormat="1" applyFont="1" applyFill="1" applyBorder="1" applyAlignment="1" applyProtection="1">
      <alignment horizontal="right"/>
      <protection locked="0"/>
    </xf>
    <xf numFmtId="3" fontId="20" fillId="7" borderId="18" xfId="17" applyNumberFormat="1" applyFont="1" applyFill="1" applyBorder="1" applyAlignment="1" applyProtection="1">
      <alignment horizontal="right"/>
      <protection locked="0"/>
    </xf>
    <xf numFmtId="0" fontId="17" fillId="3" borderId="43" xfId="17" applyFont="1" applyFill="1" applyBorder="1" applyAlignment="1">
      <alignment horizontal="center"/>
    </xf>
    <xf numFmtId="3" fontId="10" fillId="3" borderId="43" xfId="17" applyNumberFormat="1" applyFont="1" applyFill="1" applyBorder="1" applyProtection="1">
      <protection locked="0"/>
    </xf>
    <xf numFmtId="3" fontId="10" fillId="3" borderId="43" xfId="17" applyNumberFormat="1" applyFont="1" applyFill="1" applyBorder="1"/>
    <xf numFmtId="3" fontId="10" fillId="3" borderId="43" xfId="17" applyNumberFormat="1" applyFont="1" applyFill="1" applyBorder="1" applyAlignment="1" applyProtection="1">
      <alignment horizontal="center"/>
      <protection locked="0"/>
    </xf>
    <xf numFmtId="3" fontId="10" fillId="3" borderId="44" xfId="17" applyNumberFormat="1" applyFont="1" applyFill="1" applyBorder="1"/>
    <xf numFmtId="0" fontId="2" fillId="5" borderId="30" xfId="17" applyFont="1" applyFill="1" applyBorder="1" applyAlignment="1">
      <alignment horizontal="right"/>
    </xf>
    <xf numFmtId="0" fontId="2" fillId="5" borderId="31" xfId="17" applyFont="1" applyFill="1" applyBorder="1"/>
    <xf numFmtId="0" fontId="2" fillId="5" borderId="31" xfId="17" applyFont="1" applyFill="1" applyBorder="1" applyProtection="1">
      <protection locked="0"/>
    </xf>
    <xf numFmtId="3" fontId="2" fillId="5" borderId="31" xfId="17" applyNumberFormat="1" applyFont="1" applyFill="1" applyBorder="1"/>
    <xf numFmtId="3" fontId="2" fillId="5" borderId="31" xfId="17" applyNumberFormat="1" applyFont="1" applyFill="1" applyBorder="1" applyProtection="1">
      <protection locked="0"/>
    </xf>
    <xf numFmtId="3" fontId="10" fillId="5" borderId="31" xfId="17" applyNumberFormat="1" applyFont="1" applyFill="1" applyBorder="1"/>
    <xf numFmtId="3" fontId="10" fillId="5" borderId="31" xfId="17" applyNumberFormat="1" applyFont="1" applyFill="1" applyBorder="1" applyAlignment="1" applyProtection="1">
      <alignment horizontal="center"/>
      <protection locked="0"/>
    </xf>
    <xf numFmtId="3" fontId="10" fillId="5" borderId="32" xfId="17" applyNumberFormat="1" applyFont="1" applyFill="1" applyBorder="1"/>
    <xf numFmtId="0" fontId="10" fillId="3" borderId="39" xfId="17" applyFont="1" applyFill="1" applyBorder="1" applyAlignment="1">
      <alignment horizontal="right"/>
    </xf>
    <xf numFmtId="9" fontId="10" fillId="3" borderId="25" xfId="17" applyNumberFormat="1" applyFont="1" applyFill="1" applyBorder="1" applyProtection="1">
      <protection locked="0"/>
    </xf>
    <xf numFmtId="0" fontId="10" fillId="3" borderId="1" xfId="17" applyFont="1" applyFill="1" applyBorder="1" applyProtection="1">
      <protection locked="0"/>
    </xf>
    <xf numFmtId="0" fontId="10" fillId="0" borderId="0" xfId="17" applyFont="1" applyProtection="1">
      <protection locked="0"/>
    </xf>
    <xf numFmtId="1" fontId="10" fillId="0" borderId="0" xfId="17" applyNumberFormat="1" applyFont="1" applyAlignment="1" applyProtection="1">
      <alignment horizontal="center"/>
      <protection locked="0"/>
    </xf>
    <xf numFmtId="1" fontId="10" fillId="0" borderId="0" xfId="17" applyNumberFormat="1" applyFont="1" applyProtection="1">
      <protection locked="0"/>
    </xf>
    <xf numFmtId="0" fontId="17" fillId="5" borderId="45" xfId="17" applyFont="1" applyFill="1" applyBorder="1" applyAlignment="1">
      <alignment horizontal="right"/>
    </xf>
    <xf numFmtId="0" fontId="17" fillId="5" borderId="31" xfId="17" applyFont="1" applyFill="1" applyBorder="1" applyAlignment="1">
      <alignment horizontal="right"/>
    </xf>
    <xf numFmtId="0" fontId="10" fillId="5" borderId="31" xfId="17" applyFont="1" applyFill="1" applyBorder="1" applyProtection="1">
      <protection locked="0"/>
    </xf>
    <xf numFmtId="3" fontId="10" fillId="0" borderId="0" xfId="17" applyNumberFormat="1" applyFont="1"/>
    <xf numFmtId="0" fontId="10" fillId="0" borderId="0" xfId="17" applyFont="1" applyAlignment="1" applyProtection="1">
      <alignment horizontal="center"/>
      <protection locked="0"/>
    </xf>
    <xf numFmtId="0" fontId="1" fillId="0" borderId="0" xfId="1" applyFont="1" applyFill="1"/>
    <xf numFmtId="3" fontId="1" fillId="0" borderId="0" xfId="1" applyNumberFormat="1" applyFont="1" applyFill="1"/>
    <xf numFmtId="0" fontId="1" fillId="0" borderId="0" xfId="1" applyFont="1" applyFill="1" applyBorder="1"/>
    <xf numFmtId="3" fontId="1" fillId="0" borderId="0" xfId="1" applyNumberFormat="1" applyFont="1" applyFill="1" applyBorder="1"/>
    <xf numFmtId="3" fontId="11" fillId="0" borderId="0" xfId="14" applyNumberFormat="1" applyFont="1" applyFill="1" applyBorder="1"/>
    <xf numFmtId="3" fontId="11" fillId="0" borderId="0" xfId="14" applyNumberFormat="1" applyFont="1" applyFill="1" applyBorder="1" applyAlignment="1">
      <alignment horizontal="center"/>
    </xf>
    <xf numFmtId="3" fontId="11" fillId="0" borderId="0" xfId="1" applyNumberFormat="1" applyFont="1" applyFill="1" applyBorder="1"/>
    <xf numFmtId="0" fontId="2" fillId="0" borderId="0" xfId="1" applyFont="1" applyFill="1" applyBorder="1"/>
    <xf numFmtId="0" fontId="1" fillId="0" borderId="0" xfId="1" applyFont="1" applyFill="1" applyBorder="1" applyAlignment="1">
      <alignment horizontal="right"/>
    </xf>
    <xf numFmtId="3" fontId="18" fillId="3" borderId="16" xfId="1" applyNumberFormat="1" applyFont="1" applyFill="1" applyBorder="1" applyAlignment="1">
      <alignment vertical="center" wrapText="1"/>
    </xf>
    <xf numFmtId="0" fontId="2" fillId="5" borderId="15" xfId="17" applyFont="1" applyFill="1" applyBorder="1" applyAlignment="1">
      <alignment horizontal="right"/>
    </xf>
    <xf numFmtId="1" fontId="10" fillId="0" borderId="0" xfId="17" applyNumberFormat="1" applyFont="1" applyFill="1"/>
    <xf numFmtId="1" fontId="10" fillId="0" borderId="0" xfId="17" applyNumberFormat="1" applyFont="1" applyFill="1" applyAlignment="1" applyProtection="1">
      <alignment horizontal="center"/>
      <protection locked="0"/>
    </xf>
    <xf numFmtId="0" fontId="16" fillId="0" borderId="0" xfId="17" applyFont="1" applyAlignment="1">
      <alignment horizontal="center"/>
    </xf>
    <xf numFmtId="0" fontId="16" fillId="0" borderId="0" xfId="17" applyFont="1" applyAlignment="1">
      <alignment horizontal="left"/>
    </xf>
    <xf numFmtId="3" fontId="23" fillId="0" borderId="20" xfId="1" applyNumberFormat="1" applyFont="1" applyBorder="1" applyAlignment="1">
      <alignment vertical="center" wrapText="1"/>
    </xf>
    <xf numFmtId="3" fontId="7" fillId="6" borderId="20" xfId="1" applyNumberFormat="1" applyFont="1" applyFill="1" applyBorder="1" applyAlignment="1">
      <alignment vertical="center" wrapText="1"/>
    </xf>
    <xf numFmtId="0" fontId="10" fillId="0" borderId="0" xfId="17" applyFont="1" applyFill="1" applyProtection="1">
      <protection locked="0"/>
    </xf>
    <xf numFmtId="10" fontId="10" fillId="0" borderId="13" xfId="22" applyNumberFormat="1" applyFont="1" applyBorder="1"/>
    <xf numFmtId="10" fontId="2" fillId="0" borderId="13" xfId="22" applyNumberFormat="1" applyFont="1" applyBorder="1"/>
    <xf numFmtId="8" fontId="1" fillId="0" borderId="0" xfId="1" applyNumberFormat="1" applyFont="1" applyFill="1" applyBorder="1"/>
    <xf numFmtId="4" fontId="12" fillId="0" borderId="19" xfId="14" applyNumberFormat="1" applyFont="1" applyBorder="1"/>
    <xf numFmtId="4" fontId="12" fillId="0" borderId="0" xfId="1" applyNumberFormat="1" applyFont="1"/>
    <xf numFmtId="4" fontId="11" fillId="0" borderId="0" xfId="1" applyNumberFormat="1" applyFont="1"/>
    <xf numFmtId="4" fontId="2" fillId="5" borderId="7" xfId="17" applyNumberFormat="1" applyFont="1" applyFill="1" applyBorder="1"/>
    <xf numFmtId="4" fontId="2" fillId="5" borderId="1" xfId="17" applyNumberFormat="1" applyFont="1" applyFill="1" applyBorder="1"/>
    <xf numFmtId="4" fontId="20" fillId="7" borderId="0" xfId="17" applyNumberFormat="1" applyFont="1" applyFill="1"/>
    <xf numFmtId="4" fontId="25" fillId="3" borderId="43" xfId="17" applyNumberFormat="1" applyFont="1" applyFill="1" applyBorder="1"/>
    <xf numFmtId="4" fontId="2" fillId="5" borderId="43" xfId="17" applyNumberFormat="1" applyFont="1" applyFill="1" applyBorder="1"/>
    <xf numFmtId="4" fontId="20" fillId="7" borderId="0" xfId="17" applyNumberFormat="1" applyFont="1" applyFill="1" applyAlignment="1" applyProtection="1">
      <alignment horizontal="right"/>
      <protection locked="0"/>
    </xf>
    <xf numFmtId="4" fontId="20" fillId="7" borderId="1" xfId="17" applyNumberFormat="1" applyFont="1" applyFill="1" applyBorder="1" applyAlignment="1" applyProtection="1">
      <alignment horizontal="right"/>
      <protection locked="0"/>
    </xf>
    <xf numFmtId="4" fontId="10" fillId="3" borderId="43" xfId="17" applyNumberFormat="1" applyFont="1" applyFill="1" applyBorder="1"/>
    <xf numFmtId="4" fontId="10" fillId="5" borderId="31" xfId="17" applyNumberFormat="1" applyFont="1" applyFill="1" applyBorder="1"/>
    <xf numFmtId="4" fontId="6" fillId="5" borderId="44" xfId="1" applyNumberFormat="1" applyFont="1" applyFill="1" applyBorder="1" applyAlignment="1">
      <alignment vertical="center" wrapText="1"/>
    </xf>
    <xf numFmtId="4" fontId="6" fillId="3" borderId="14" xfId="1" applyNumberFormat="1" applyFont="1" applyFill="1" applyBorder="1" applyAlignment="1">
      <alignment vertical="center" wrapText="1"/>
    </xf>
    <xf numFmtId="4" fontId="7" fillId="6" borderId="52" xfId="1" applyNumberFormat="1" applyFont="1" applyFill="1" applyBorder="1" applyAlignment="1">
      <alignment vertical="center" wrapText="1"/>
    </xf>
    <xf numFmtId="4" fontId="6" fillId="3" borderId="52" xfId="1" applyNumberFormat="1" applyFont="1" applyFill="1" applyBorder="1" applyAlignment="1">
      <alignment vertical="center" wrapText="1"/>
    </xf>
    <xf numFmtId="4" fontId="7" fillId="0" borderId="52" xfId="1" applyNumberFormat="1" applyFont="1" applyBorder="1" applyAlignment="1">
      <alignment vertical="center" wrapText="1"/>
    </xf>
    <xf numFmtId="4" fontId="6" fillId="3" borderId="44" xfId="1" applyNumberFormat="1" applyFont="1" applyFill="1" applyBorder="1" applyAlignment="1">
      <alignment vertical="center" wrapText="1"/>
    </xf>
    <xf numFmtId="4" fontId="6" fillId="0" borderId="52" xfId="1" applyNumberFormat="1" applyFont="1" applyBorder="1" applyAlignment="1">
      <alignment vertical="center" wrapText="1"/>
    </xf>
    <xf numFmtId="4" fontId="6" fillId="5" borderId="52" xfId="1" applyNumberFormat="1" applyFont="1" applyFill="1" applyBorder="1" applyAlignment="1">
      <alignment vertical="center" wrapText="1"/>
    </xf>
    <xf numFmtId="4" fontId="7" fillId="0" borderId="53" xfId="1" applyNumberFormat="1" applyFont="1" applyBorder="1" applyAlignment="1">
      <alignment vertical="center" wrapText="1"/>
    </xf>
    <xf numFmtId="4" fontId="28" fillId="0" borderId="53" xfId="1" applyNumberFormat="1" applyFont="1" applyBorder="1" applyAlignment="1">
      <alignment vertical="center" wrapText="1"/>
    </xf>
    <xf numFmtId="4" fontId="6" fillId="5" borderId="38" xfId="1" applyNumberFormat="1" applyFont="1" applyFill="1" applyBorder="1" applyAlignment="1">
      <alignment vertical="center" wrapText="1"/>
    </xf>
    <xf numFmtId="4" fontId="6" fillId="5" borderId="41" xfId="1" applyNumberFormat="1" applyFont="1" applyFill="1" applyBorder="1" applyAlignment="1">
      <alignment vertical="center" wrapText="1"/>
    </xf>
    <xf numFmtId="4" fontId="18" fillId="3" borderId="14" xfId="1" applyNumberFormat="1" applyFont="1" applyFill="1" applyBorder="1" applyAlignment="1">
      <alignment vertical="center" wrapText="1"/>
    </xf>
    <xf numFmtId="4" fontId="6" fillId="5" borderId="14" xfId="1" applyNumberFormat="1" applyFont="1" applyFill="1" applyBorder="1" applyAlignment="1">
      <alignment vertical="center" wrapText="1"/>
    </xf>
    <xf numFmtId="4" fontId="6" fillId="3" borderId="35" xfId="1" applyNumberFormat="1" applyFont="1" applyFill="1" applyBorder="1" applyAlignment="1">
      <alignment vertical="center" wrapText="1"/>
    </xf>
    <xf numFmtId="4" fontId="6" fillId="0" borderId="35" xfId="1" applyNumberFormat="1" applyFont="1" applyBorder="1" applyAlignment="1">
      <alignment vertical="center" wrapText="1"/>
    </xf>
    <xf numFmtId="4" fontId="6" fillId="5" borderId="29" xfId="1" applyNumberFormat="1" applyFont="1" applyFill="1" applyBorder="1" applyAlignment="1">
      <alignment vertical="center" wrapText="1"/>
    </xf>
    <xf numFmtId="4" fontId="10" fillId="7" borderId="41" xfId="17" applyNumberFormat="1" applyFont="1" applyFill="1" applyBorder="1"/>
    <xf numFmtId="4" fontId="25" fillId="5" borderId="1" xfId="17" applyNumberFormat="1" applyFont="1" applyFill="1" applyBorder="1"/>
    <xf numFmtId="4" fontId="2" fillId="5" borderId="31" xfId="17" applyNumberFormat="1" applyFont="1" applyFill="1" applyBorder="1"/>
    <xf numFmtId="4" fontId="2" fillId="3" borderId="18" xfId="17" applyNumberFormat="1" applyFont="1" applyFill="1" applyBorder="1"/>
    <xf numFmtId="4" fontId="2" fillId="5" borderId="32" xfId="17" applyNumberFormat="1" applyFont="1" applyFill="1" applyBorder="1"/>
    <xf numFmtId="4" fontId="7" fillId="7" borderId="2" xfId="18" applyNumberFormat="1" applyFont="1" applyFill="1" applyBorder="1" applyAlignment="1" applyProtection="1">
      <alignment horizontal="right" vertical="top" wrapText="1"/>
    </xf>
    <xf numFmtId="4" fontId="7" fillId="7" borderId="12" xfId="18" applyNumberFormat="1" applyFont="1" applyFill="1" applyBorder="1" applyAlignment="1" applyProtection="1">
      <alignment horizontal="right" vertical="top" wrapText="1"/>
    </xf>
    <xf numFmtId="4" fontId="7" fillId="7" borderId="26" xfId="18" applyNumberFormat="1" applyFont="1" applyFill="1" applyBorder="1" applyAlignment="1" applyProtection="1">
      <alignment horizontal="right" vertical="top" wrapText="1"/>
    </xf>
    <xf numFmtId="4" fontId="2" fillId="5" borderId="0" xfId="17" applyNumberFormat="1" applyFont="1" applyFill="1"/>
    <xf numFmtId="0" fontId="6" fillId="5" borderId="12" xfId="1" applyFont="1" applyFill="1" applyBorder="1" applyAlignment="1">
      <alignment horizontal="left" vertical="center" wrapText="1"/>
    </xf>
    <xf numFmtId="0" fontId="6" fillId="5" borderId="13" xfId="1" applyFont="1" applyFill="1" applyBorder="1" applyAlignment="1">
      <alignment horizontal="left" vertical="center" wrapText="1"/>
    </xf>
    <xf numFmtId="0" fontId="2" fillId="0" borderId="0" xfId="1" applyFont="1" applyAlignment="1">
      <alignment horizontal="center" vertical="center"/>
    </xf>
    <xf numFmtId="0" fontId="4" fillId="0" borderId="0" xfId="1" applyFont="1" applyAlignment="1">
      <alignment horizontal="center"/>
    </xf>
    <xf numFmtId="0" fontId="8" fillId="0" borderId="1" xfId="1" applyFont="1" applyBorder="1" applyAlignment="1">
      <alignment horizontal="center"/>
    </xf>
    <xf numFmtId="0" fontId="6" fillId="5" borderId="36" xfId="1" applyFont="1" applyFill="1" applyBorder="1" applyAlignment="1">
      <alignment horizontal="left" vertical="center" wrapText="1"/>
    </xf>
    <xf numFmtId="0" fontId="6" fillId="5" borderId="37" xfId="1" applyFont="1" applyFill="1" applyBorder="1" applyAlignment="1">
      <alignment horizontal="left" vertical="center" wrapText="1"/>
    </xf>
    <xf numFmtId="0" fontId="6" fillId="5" borderId="39"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26" xfId="1" applyFont="1" applyFill="1" applyBorder="1" applyAlignment="1">
      <alignment horizontal="left" vertical="center" wrapText="1"/>
    </xf>
    <xf numFmtId="0" fontId="6" fillId="5" borderId="27" xfId="1" applyFont="1" applyFill="1" applyBorder="1" applyAlignment="1">
      <alignment horizontal="left" vertical="center" wrapText="1"/>
    </xf>
    <xf numFmtId="0" fontId="16" fillId="0" borderId="0" xfId="17" applyFont="1" applyAlignment="1">
      <alignment horizontal="center"/>
    </xf>
    <xf numFmtId="0" fontId="16" fillId="0" borderId="0" xfId="17" applyFont="1" applyAlignment="1">
      <alignment horizontal="left"/>
    </xf>
    <xf numFmtId="0" fontId="19" fillId="0" borderId="39" xfId="17" applyFont="1" applyFill="1" applyBorder="1" applyAlignment="1" applyProtection="1">
      <alignment horizontal="left"/>
      <protection locked="0"/>
    </xf>
    <xf numFmtId="0" fontId="19" fillId="0" borderId="12" xfId="17" applyFont="1" applyFill="1" applyBorder="1" applyAlignment="1" applyProtection="1">
      <alignment horizontal="left"/>
      <protection locked="0"/>
    </xf>
    <xf numFmtId="0" fontId="19" fillId="0" borderId="12" xfId="17" applyFont="1" applyFill="1" applyBorder="1" applyAlignment="1" applyProtection="1">
      <alignment horizontal="left" vertical="center"/>
      <protection locked="0"/>
    </xf>
    <xf numFmtId="0" fontId="24" fillId="0" borderId="12" xfId="17" applyFont="1" applyFill="1" applyBorder="1" applyAlignment="1" applyProtection="1">
      <alignment horizontal="left" vertical="center"/>
      <protection locked="0"/>
    </xf>
  </cellXfs>
  <cellStyles count="23">
    <cellStyle name="Comma 2" xfId="20" xr:uid="{3D57C633-3F4D-4BEB-8672-4C566B1B7A15}"/>
    <cellStyle name="Currency 2 2" xfId="7" xr:uid="{898F1D8E-F031-4C38-AD70-71A125F74F99}"/>
    <cellStyle name="Currency 2 2 2" xfId="11" xr:uid="{C844EE10-8A4F-4B31-A42E-50593AA6E003}"/>
    <cellStyle name="Currency 2 2 2 2" xfId="18" xr:uid="{874FA281-20C7-46FA-8C0E-F8D1029182AB}"/>
    <cellStyle name="Normaallaad 4 2" xfId="2" xr:uid="{1EF4022F-C1F7-45DE-8AC3-0E97BB4D49F9}"/>
    <cellStyle name="Normal" xfId="0" builtinId="0"/>
    <cellStyle name="Normal 10 2" xfId="3" xr:uid="{9437E102-10EA-48E9-9777-FA2F36D89ADE}"/>
    <cellStyle name="Normal 10 2 2" xfId="10" xr:uid="{82D03390-FC0D-4476-A8C1-894FE1C333FB}"/>
    <cellStyle name="Normal 10 2 2 2" xfId="14" xr:uid="{20940F21-4C68-48B7-8FED-54EAE502F995}"/>
    <cellStyle name="Normal 2" xfId="21" xr:uid="{7640B22C-13FE-4C0F-A24F-A21753984C05}"/>
    <cellStyle name="Normal 2 4" xfId="6" xr:uid="{50F76CDE-5B9B-4B65-897E-08A9EFEA019D}"/>
    <cellStyle name="Normal 2 4 2" xfId="9" xr:uid="{A12DC97B-6B63-4BDD-B894-94EB9D22B6E2}"/>
    <cellStyle name="Normal 2 4 2 2" xfId="17" xr:uid="{F5564E70-A33B-4174-89A1-9AFD28622675}"/>
    <cellStyle name="Normal 2 4 3" xfId="16" xr:uid="{3696B0B2-1EF4-4E83-A87A-1D4CA59EC38A}"/>
    <cellStyle name="Normal 5" xfId="1" xr:uid="{D9BA5BDA-9D2B-4C1A-BF62-CADE933A4044}"/>
    <cellStyle name="Percent" xfId="22" builtinId="5"/>
    <cellStyle name="Percent 2 2" xfId="8" xr:uid="{E22FDBF5-7508-4322-B0E1-3333CDEFBCD4}"/>
    <cellStyle name="Percent 2 2 2" xfId="12" xr:uid="{307246D3-0675-4BBA-BE55-9A56F885F0EF}"/>
    <cellStyle name="Percent 2 2 2 2" xfId="19" xr:uid="{29EE4450-2208-455E-9F77-D189E723C274}"/>
    <cellStyle name="Percent 3 2" xfId="5" xr:uid="{9A62CDBC-976B-439F-BCCF-9B127B75AE6D}"/>
    <cellStyle name="Percent 7 2" xfId="4" xr:uid="{B5D2E702-654D-497C-9D79-382A8F2838CC}"/>
    <cellStyle name="Percent 7 2 2" xfId="13" xr:uid="{F7FBEC41-35A3-4722-9644-4F748CF5F4F3}"/>
    <cellStyle name="Percent 7 2 2 2" xfId="15" xr:uid="{828C4BAB-A606-4692-87BB-FB54210A99E4}"/>
  </cellStyles>
  <dxfs count="84">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
      <border>
        <left style="thin">
          <color auto="1"/>
        </left>
        <right style="thin">
          <color auto="1"/>
        </right>
        <top style="thin">
          <color auto="1"/>
        </top>
        <bottom style="thin">
          <color auto="1"/>
        </bottom>
        <vertical/>
        <horizontal/>
      </border>
    </dxf>
    <dxf>
      <font>
        <b/>
        <i val="0"/>
      </font>
    </dxf>
  </dxfs>
  <tableStyles count="1" defaultTableStyle="TableStyleMedium2" defaultPivotStyle="PivotStyleLight16">
    <tableStyle name="Invisible" pivot="0" table="0" count="0" xr9:uid="{5AA8D63C-92B2-44E8-91AC-C2C98DC91CC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2.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rkas.sharepoint.com/Users/peeterma/Documents/900382_Ryytelkonnahoone/Hoone%20eelarve/.900382_R&#252;&#252;telkonnahoone_eelarve_prognoos%2007.11.201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L&#245;ppraportid/Tegemisel/900490_Memoriaal/900490A_AET.3.10.v01%20Projekti%20l&#245;pprapor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rkas.sharepoint.com/Users/PeeterS/Downloads/900276_Kaunite_kunstide_kool-Parnu_mnt_59_eelarve-prognoos%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kas.sharepoint.com/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rkas.sharepoint.com/Users/Aivo/Documents/Bauschmidt/T&#246;&#246;d/2016/33-E16%20Trimtex/Hinnapakkumistabel_Trimtex_eelarve_12.10.20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rkas.sharepoint.com/06_Finantsosakond/21_Kinnistup&#245;hiselt_tehtud_t&#246;&#246;d/RAKVKREUTZWALDI5/Investeering/Kreutwaldi%205%20TM%20arendus%2026.11.2019%20v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Kindlad%20investeeringud/Riia15%2013.08.201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uuendatud prognoos"/>
      <sheetName val="koond"/>
    </sheetNames>
    <sheetDataSet>
      <sheetData sheetId="0">
        <row r="8">
          <cell r="F8">
            <v>3427.7</v>
          </cell>
        </row>
        <row r="9">
          <cell r="F9">
            <v>5152</v>
          </cell>
        </row>
      </sheetData>
      <sheetData sheetId="1"/>
      <sheetData sheetId="2"/>
      <sheetData sheetId="3">
        <row r="24">
          <cell r="B24" t="str">
            <v>2.2. Kinnisvara omandamise ja väärtustamise kulud</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Tabel täitmiseks"/>
    </sheetNames>
    <sheetDataSet>
      <sheetData sheetId="0">
        <row r="34">
          <cell r="F34" t="str">
            <v>-</v>
          </cell>
        </row>
        <row r="35">
          <cell r="F35" t="str">
            <v>10 Arvestuslikud vahendid</v>
          </cell>
        </row>
        <row r="36">
          <cell r="F36" t="str">
            <v>20 Kindlaksmääratud vahendid</v>
          </cell>
        </row>
        <row r="37">
          <cell r="F37" t="str">
            <v>21 Kindlaksmääratud - limiidid vp. SAPi</v>
          </cell>
        </row>
        <row r="38">
          <cell r="F38" t="str">
            <v>30 Ülekantavad vahendid</v>
          </cell>
        </row>
        <row r="39">
          <cell r="F39" t="str">
            <v>31 Välistoetuste riiklik kaasfinantseering</v>
          </cell>
        </row>
        <row r="40">
          <cell r="F40" t="str">
            <v>32 Välistoetuste riiklik kaasfinantseering - limiidid vp. SAPi</v>
          </cell>
        </row>
        <row r="41">
          <cell r="F41" t="str">
            <v>40 Tulud ja tuludest sõltuvad kulud</v>
          </cell>
        </row>
        <row r="42">
          <cell r="F42" t="str">
            <v>41 Vahendatud tulud ja sõltuvad kulud - limiidid vp. SAPi</v>
          </cell>
        </row>
        <row r="43">
          <cell r="F43" t="str">
            <v>42 Toetused riigilt ja riigiasutustelt, mitte välistoetus</v>
          </cell>
        </row>
        <row r="44">
          <cell r="F44" t="str">
            <v>43 Muud tulud ja tuludest sõltuvad kulud</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 val="RaM_vaade"/>
    </sheetNames>
    <sheetDataSet>
      <sheetData sheetId="0">
        <row r="4">
          <cell r="F4" t="str">
            <v>Kaunite kunstide kool, Pärnu mnt 59</v>
          </cell>
        </row>
      </sheetData>
      <sheetData sheetId="1">
        <row r="121">
          <cell r="I121">
            <v>181603</v>
          </cell>
          <cell r="J121">
            <v>490.74</v>
          </cell>
          <cell r="K121">
            <v>106.49</v>
          </cell>
          <cell r="L121">
            <v>107.5</v>
          </cell>
          <cell r="M121">
            <v>1283.02</v>
          </cell>
          <cell r="N121">
            <v>895.3900000000001</v>
          </cell>
          <cell r="O121">
            <v>943.8900000000001</v>
          </cell>
          <cell r="P121">
            <v>475.41</v>
          </cell>
          <cell r="Q121">
            <v>710.84</v>
          </cell>
          <cell r="R121">
            <v>783.1400000000001</v>
          </cell>
          <cell r="S121">
            <v>769.95</v>
          </cell>
          <cell r="T121">
            <v>2031.2099999999998</v>
          </cell>
          <cell r="U121">
            <v>145847.10999999999</v>
          </cell>
          <cell r="V121">
            <v>1905.42</v>
          </cell>
          <cell r="W121">
            <v>2204.4900000000002</v>
          </cell>
          <cell r="X121">
            <v>1056.17</v>
          </cell>
          <cell r="Y121">
            <v>86489.600000000006</v>
          </cell>
          <cell r="Z121">
            <v>42316.06</v>
          </cell>
          <cell r="AA121">
            <v>1643.5500000000002</v>
          </cell>
          <cell r="AB121">
            <v>1039.08</v>
          </cell>
          <cell r="AC121">
            <v>145229.60999999999</v>
          </cell>
          <cell r="AD121">
            <v>1570.74</v>
          </cell>
          <cell r="AE121">
            <v>50026.85</v>
          </cell>
          <cell r="AF121">
            <v>3435.45</v>
          </cell>
          <cell r="AG121">
            <v>2056.85</v>
          </cell>
          <cell r="AH121">
            <v>60116.509999999995</v>
          </cell>
          <cell r="AI121">
            <v>64365.26999999999</v>
          </cell>
          <cell r="AJ121">
            <v>71264.09</v>
          </cell>
          <cell r="AK121">
            <v>165557.73000000001</v>
          </cell>
          <cell r="AL121">
            <v>75600</v>
          </cell>
          <cell r="AM121">
            <v>67290</v>
          </cell>
          <cell r="AN121">
            <v>226200</v>
          </cell>
          <cell r="AO121">
            <v>125850</v>
          </cell>
          <cell r="AP121">
            <v>142600</v>
          </cell>
          <cell r="AQ121">
            <v>142600</v>
          </cell>
          <cell r="AR121">
            <v>115600</v>
          </cell>
          <cell r="AS121">
            <v>174950</v>
          </cell>
          <cell r="AT121">
            <v>82600</v>
          </cell>
          <cell r="AU121">
            <v>82600</v>
          </cell>
          <cell r="AV121">
            <v>82600</v>
          </cell>
          <cell r="AW121">
            <v>86600</v>
          </cell>
          <cell r="AX121">
            <v>82600</v>
          </cell>
          <cell r="AY121">
            <v>291000</v>
          </cell>
          <cell r="AZ121">
            <v>149100</v>
          </cell>
          <cell r="BA121">
            <v>0</v>
          </cell>
          <cell r="BB121">
            <v>0</v>
          </cell>
          <cell r="BC121">
            <v>0</v>
          </cell>
          <cell r="BD121">
            <v>0</v>
          </cell>
          <cell r="BE121">
            <v>0</v>
          </cell>
          <cell r="BF121">
            <v>73250</v>
          </cell>
          <cell r="BG121">
            <v>73250</v>
          </cell>
        </row>
      </sheetData>
      <sheetData sheetId="2">
        <row r="24">
          <cell r="B24" t="str">
            <v>2.2. Kinnisvara omandamise ja väärtustamise kulud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
          <cell r="BE1">
            <v>11</v>
          </cell>
          <cell r="DQ1">
            <v>0.87</v>
          </cell>
        </row>
        <row r="4">
          <cell r="CJ4">
            <v>6.1716340899999986</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7a uus"/>
      <sheetName val="MUDEL 10a uus"/>
      <sheetName val="Kreu5uus_prognoos"/>
      <sheetName val="Kreu5uus_eelarve"/>
      <sheetName val="MUDEL"/>
      <sheetName val="Kreu5_eelarve"/>
      <sheetName val="Amortisatsioon"/>
      <sheetName val="Kreu5_prognoos"/>
      <sheetName val="Investeeringud 1.3.2019"/>
      <sheetName val="Pinnad"/>
      <sheetName val="Päring (2)"/>
      <sheetName val="Lisa 6.1 A_ehitus"/>
      <sheetName val="Lisa 6.1 A_sisustus"/>
      <sheetName val="A_sisendinfo"/>
      <sheetName val="Lisa 6.1 B_ehitus"/>
      <sheetName val="B_sisendinfo"/>
      <sheetName val="Lisa 6.1 C_ehitus"/>
      <sheetName val="Lisa 6.1 C_sisustus vana"/>
      <sheetName val="Lisa 6.1 C_sisustus"/>
      <sheetName val="C_sisendinfo"/>
      <sheetName val="MUDEL uus"/>
    </sheetNames>
    <sheetDataSet>
      <sheetData sheetId="0"/>
      <sheetData sheetId="1"/>
      <sheetData sheetId="2"/>
      <sheetData sheetId="3"/>
      <sheetData sheetId="4">
        <row r="1">
          <cell r="BA1">
            <v>4.5999999999999999E-2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A2970-329B-423A-8901-818A29476945}">
  <dimension ref="B1:AI91"/>
  <sheetViews>
    <sheetView tabSelected="1" zoomScale="80" zoomScaleNormal="80" workbookViewId="0">
      <selection activeCell="G1" sqref="G1"/>
    </sheetView>
  </sheetViews>
  <sheetFormatPr defaultColWidth="9.140625" defaultRowHeight="15" outlineLevelCol="1" x14ac:dyDescent="0.25"/>
  <cols>
    <col min="1" max="1" width="3.7109375" style="2" customWidth="1"/>
    <col min="2" max="2" width="7.140625" style="2" customWidth="1"/>
    <col min="3" max="3" width="71.140625" style="2" customWidth="1"/>
    <col min="4" max="5" width="15.5703125" style="3" customWidth="1"/>
    <col min="6" max="6" width="14.7109375" style="2" customWidth="1"/>
    <col min="7" max="7" width="12.42578125" style="2" customWidth="1"/>
    <col min="8" max="8" width="13.7109375" style="2" customWidth="1"/>
    <col min="9" max="9" width="9.140625" style="2"/>
    <col min="10" max="10" width="47.5703125" style="2" customWidth="1"/>
    <col min="11" max="11" width="6.7109375" style="2" customWidth="1"/>
    <col min="12" max="12" width="13.28515625" style="2" customWidth="1"/>
    <col min="13" max="13" width="14.28515625" style="2" bestFit="1" customWidth="1"/>
    <col min="14" max="16" width="11.42578125" style="2" customWidth="1"/>
    <col min="17" max="17" width="12.28515625" style="2" bestFit="1" customWidth="1"/>
    <col min="18" max="19" width="12.28515625" style="2" customWidth="1"/>
    <col min="20" max="20" width="11.42578125" style="2" customWidth="1"/>
    <col min="21" max="21" width="14.140625" style="324" customWidth="1"/>
    <col min="22" max="23" width="9.140625" style="2"/>
    <col min="24" max="24" width="46.28515625" style="2" customWidth="1" outlineLevel="1"/>
    <col min="25" max="25" width="18.5703125" style="2" customWidth="1" outlineLevel="1"/>
    <col min="26" max="26" width="26.5703125" style="2" customWidth="1" outlineLevel="1"/>
    <col min="27" max="27" width="24.7109375" style="2" customWidth="1" outlineLevel="1"/>
    <col min="28" max="28" width="23" style="2" customWidth="1" outlineLevel="1"/>
    <col min="29" max="29" width="8.140625" style="2" customWidth="1" outlineLevel="1"/>
    <col min="30" max="30" width="11.28515625" style="2" customWidth="1" outlineLevel="1"/>
    <col min="31" max="32" width="16.28515625" style="2" customWidth="1" outlineLevel="1"/>
    <col min="33" max="34" width="14.42578125" style="2" customWidth="1" outlineLevel="1"/>
    <col min="35" max="35" width="14.85546875" style="2" bestFit="1" customWidth="1"/>
    <col min="36" max="36" width="8.5703125" style="2" customWidth="1"/>
    <col min="37" max="16384" width="9.140625" style="2"/>
  </cols>
  <sheetData>
    <row r="1" spans="2:35" x14ac:dyDescent="0.25">
      <c r="B1" s="1"/>
      <c r="G1" s="4" t="s">
        <v>0</v>
      </c>
      <c r="AI1" s="5" t="s">
        <v>1</v>
      </c>
    </row>
    <row r="2" spans="2:35" x14ac:dyDescent="0.25">
      <c r="G2" s="6" t="s">
        <v>288</v>
      </c>
    </row>
    <row r="4" spans="2:35" ht="12" customHeight="1" x14ac:dyDescent="0.25">
      <c r="B4" s="385" t="s">
        <v>287</v>
      </c>
      <c r="C4" s="385"/>
      <c r="D4" s="385"/>
      <c r="E4" s="385"/>
      <c r="F4" s="385"/>
      <c r="G4" s="385"/>
    </row>
    <row r="6" spans="2:35" x14ac:dyDescent="0.25">
      <c r="B6" s="7"/>
      <c r="F6" s="386"/>
      <c r="G6" s="386"/>
    </row>
    <row r="7" spans="2:35" ht="15.75" thickBot="1" x14ac:dyDescent="0.3">
      <c r="B7" s="7"/>
      <c r="F7" s="387"/>
      <c r="G7" s="387"/>
    </row>
    <row r="8" spans="2:35" ht="62.25" customHeight="1" x14ac:dyDescent="0.35">
      <c r="B8" s="8" t="s">
        <v>2</v>
      </c>
      <c r="C8" s="9" t="s">
        <v>3</v>
      </c>
      <c r="D8" s="80" t="s">
        <v>4</v>
      </c>
      <c r="E8" s="81" t="s">
        <v>285</v>
      </c>
      <c r="F8" s="73" t="s">
        <v>5</v>
      </c>
      <c r="G8" s="10" t="s">
        <v>6</v>
      </c>
      <c r="J8" s="87" t="s">
        <v>7</v>
      </c>
      <c r="K8" s="88"/>
      <c r="L8" s="89" t="s">
        <v>8</v>
      </c>
      <c r="M8" s="90" t="s">
        <v>9</v>
      </c>
      <c r="N8" s="91" t="s">
        <v>10</v>
      </c>
      <c r="O8" s="90" t="s">
        <v>11</v>
      </c>
      <c r="P8" s="91" t="s">
        <v>12</v>
      </c>
      <c r="Q8" s="90" t="s">
        <v>13</v>
      </c>
      <c r="R8" s="92" t="s">
        <v>14</v>
      </c>
      <c r="S8" s="93" t="s">
        <v>15</v>
      </c>
      <c r="T8" s="94"/>
      <c r="X8" s="95" t="s">
        <v>16</v>
      </c>
      <c r="Y8" s="96" t="s">
        <v>17</v>
      </c>
      <c r="Z8" s="96" t="s">
        <v>18</v>
      </c>
      <c r="AA8" s="96" t="s">
        <v>19</v>
      </c>
      <c r="AB8" s="96" t="s">
        <v>20</v>
      </c>
      <c r="AC8" s="96" t="s">
        <v>21</v>
      </c>
      <c r="AD8" s="97" t="s">
        <v>22</v>
      </c>
      <c r="AE8" s="98" t="s">
        <v>23</v>
      </c>
      <c r="AF8" s="98" t="s">
        <v>24</v>
      </c>
      <c r="AG8" s="99" t="s">
        <v>279</v>
      </c>
      <c r="AH8" s="100" t="s">
        <v>280</v>
      </c>
    </row>
    <row r="9" spans="2:35" ht="14.25" customHeight="1" x14ac:dyDescent="0.25">
      <c r="B9" s="383" t="s">
        <v>25</v>
      </c>
      <c r="C9" s="384"/>
      <c r="D9" s="11">
        <f>SUM(D10+D12+D21+D25)</f>
        <v>268325</v>
      </c>
      <c r="E9" s="357">
        <f>SUM(E10+E12+E21+E25)</f>
        <v>116981</v>
      </c>
      <c r="F9" s="74"/>
      <c r="G9" s="61">
        <f>SUM(G10,G12,G21,G25)</f>
        <v>0</v>
      </c>
      <c r="J9" s="101"/>
      <c r="K9" s="102"/>
      <c r="L9" s="103">
        <f>AF9</f>
        <v>0.91220504889199971</v>
      </c>
      <c r="M9" s="104"/>
      <c r="N9" s="105">
        <f>AF10</f>
        <v>6.9341613688083856E-4</v>
      </c>
      <c r="O9" s="104"/>
      <c r="P9" s="105">
        <f>AF11</f>
        <v>5.0648573519140691E-2</v>
      </c>
      <c r="Q9" s="104"/>
      <c r="R9" s="106">
        <f>AF12</f>
        <v>3.6452961451978808E-2</v>
      </c>
      <c r="S9" s="107"/>
      <c r="T9" s="108"/>
      <c r="X9" s="109" t="s">
        <v>26</v>
      </c>
      <c r="Y9" s="110">
        <v>2673</v>
      </c>
      <c r="Z9" s="110">
        <v>1128.8070958239186</v>
      </c>
      <c r="AA9" s="110">
        <v>22.236478024926935</v>
      </c>
      <c r="AB9" s="110">
        <v>638.16318561887135</v>
      </c>
      <c r="AC9" s="110">
        <v>4462.2067594677164</v>
      </c>
      <c r="AD9" s="12">
        <v>0.82368050346433996</v>
      </c>
      <c r="AE9" s="110">
        <v>4475.0105276888544</v>
      </c>
      <c r="AF9" s="111">
        <f>AE9/$AE$13</f>
        <v>0.91220504889199971</v>
      </c>
      <c r="AG9" s="18">
        <v>1413.17</v>
      </c>
      <c r="AH9" s="13">
        <f>AG9/$AG$13</f>
        <v>0.9705904573520423</v>
      </c>
    </row>
    <row r="10" spans="2:35" x14ac:dyDescent="0.25">
      <c r="B10" s="14">
        <v>1</v>
      </c>
      <c r="C10" s="15" t="s">
        <v>27</v>
      </c>
      <c r="D10" s="16">
        <f>SUM(D11)</f>
        <v>0</v>
      </c>
      <c r="E10" s="358">
        <f>SUM(E11)</f>
        <v>85367</v>
      </c>
      <c r="F10" s="75"/>
      <c r="G10" s="62"/>
      <c r="J10" s="112"/>
      <c r="K10" s="113"/>
      <c r="L10" s="114">
        <f>AH9</f>
        <v>0.9705904573520423</v>
      </c>
      <c r="M10" s="104"/>
      <c r="N10" s="115">
        <f>AH10</f>
        <v>0</v>
      </c>
      <c r="O10" s="104"/>
      <c r="P10" s="115">
        <f>AH11</f>
        <v>2.9409542647957747E-2</v>
      </c>
      <c r="Q10" s="104"/>
      <c r="R10" s="116">
        <f>AH12</f>
        <v>0</v>
      </c>
      <c r="S10" s="107"/>
      <c r="T10" s="108"/>
      <c r="X10" s="109" t="s">
        <v>28</v>
      </c>
      <c r="Y10" s="110">
        <v>46.6</v>
      </c>
      <c r="Z10" s="110">
        <v>1.8440345135376381</v>
      </c>
      <c r="AA10" s="110">
        <v>0.38766175681316695</v>
      </c>
      <c r="AB10" s="18">
        <v>1.17</v>
      </c>
      <c r="AC10" s="18">
        <v>50.001696270350806</v>
      </c>
      <c r="AD10" s="19">
        <v>9.2298328110072721E-3</v>
      </c>
      <c r="AE10" s="117">
        <f>AC10-Y10</f>
        <v>3.4016962703508042</v>
      </c>
      <c r="AF10" s="111">
        <f t="shared" ref="AF10:AF14" si="0">AE10/$AE$13</f>
        <v>6.9341613688083856E-4</v>
      </c>
      <c r="AG10" s="18">
        <v>0</v>
      </c>
      <c r="AH10" s="13">
        <f t="shared" ref="AH10:AH14" si="1">AG10/$AG$13</f>
        <v>0</v>
      </c>
    </row>
    <row r="11" spans="2:35" ht="15.75" x14ac:dyDescent="0.25">
      <c r="B11" s="20" t="s">
        <v>29</v>
      </c>
      <c r="C11" s="21" t="s">
        <v>30</v>
      </c>
      <c r="D11" s="69"/>
      <c r="E11" s="359">
        <v>85367</v>
      </c>
      <c r="F11" s="76" t="s">
        <v>31</v>
      </c>
      <c r="G11" s="63" t="s">
        <v>31</v>
      </c>
      <c r="J11" s="118" t="s">
        <v>266</v>
      </c>
      <c r="K11" s="119"/>
      <c r="L11" s="120"/>
      <c r="M11" s="121">
        <f>L$9*$T11</f>
        <v>4077217.2282690508</v>
      </c>
      <c r="N11" s="122"/>
      <c r="O11" s="121">
        <f>N$9*$T11</f>
        <v>3099.3121810544285</v>
      </c>
      <c r="P11" s="122"/>
      <c r="Q11" s="345">
        <f>P$9*$T11</f>
        <v>226380.28236120977</v>
      </c>
      <c r="R11" s="122"/>
      <c r="S11" s="122">
        <f>R$9*$T11</f>
        <v>162931.17718868513</v>
      </c>
      <c r="T11" s="123">
        <f>D71-D25</f>
        <v>4469628</v>
      </c>
      <c r="U11" s="325"/>
      <c r="X11" s="109" t="s">
        <v>32</v>
      </c>
      <c r="Y11" s="110">
        <v>502.7</v>
      </c>
      <c r="Z11" s="110">
        <v>130.74521003743243</v>
      </c>
      <c r="AA11" s="110">
        <v>4.1819219989265886</v>
      </c>
      <c r="AB11" s="18">
        <v>113.53992039431893</v>
      </c>
      <c r="AC11" s="18">
        <v>751.16705243067781</v>
      </c>
      <c r="AD11" s="19">
        <v>0.13865822210482476</v>
      </c>
      <c r="AE11" s="117">
        <f>AC11-Y11</f>
        <v>248.46705243067782</v>
      </c>
      <c r="AF11" s="111">
        <f t="shared" si="0"/>
        <v>5.0648573519140691E-2</v>
      </c>
      <c r="AG11" s="18">
        <v>42.82</v>
      </c>
      <c r="AH11" s="13">
        <f t="shared" si="1"/>
        <v>2.9409542647957747E-2</v>
      </c>
    </row>
    <row r="12" spans="2:35" ht="15" customHeight="1" x14ac:dyDescent="0.25">
      <c r="B12" s="14">
        <v>2</v>
      </c>
      <c r="C12" s="15" t="s">
        <v>33</v>
      </c>
      <c r="D12" s="38">
        <f>SUM(D13:D20)</f>
        <v>162891</v>
      </c>
      <c r="E12" s="360">
        <f>SUM(E13:E20)</f>
        <v>5064</v>
      </c>
      <c r="F12" s="75"/>
      <c r="G12" s="62">
        <f>SUM(G13:G20)</f>
        <v>0</v>
      </c>
      <c r="J12" s="118" t="s">
        <v>267</v>
      </c>
      <c r="K12" s="119"/>
      <c r="L12" s="124"/>
      <c r="M12" s="125">
        <f>L$10*$T12</f>
        <v>219485.92895899012</v>
      </c>
      <c r="N12" s="126"/>
      <c r="O12" s="125">
        <f>N$10*$T12</f>
        <v>0</v>
      </c>
      <c r="P12" s="126"/>
      <c r="Q12" s="142">
        <f>P$10*$T12</f>
        <v>6650.5710410098973</v>
      </c>
      <c r="R12" s="126"/>
      <c r="S12" s="126">
        <f>R$10*$T12</f>
        <v>0</v>
      </c>
      <c r="T12" s="123">
        <f>E71-E25</f>
        <v>226136.5</v>
      </c>
      <c r="U12" s="325"/>
      <c r="X12" s="109" t="s">
        <v>34</v>
      </c>
      <c r="Y12" s="110">
        <v>131.50000000000182</v>
      </c>
      <c r="Z12" s="110">
        <v>5.203659625111186</v>
      </c>
      <c r="AA12" s="110">
        <v>1.0939382193333083</v>
      </c>
      <c r="AB12" s="110">
        <v>16.226893986809888</v>
      </c>
      <c r="AC12" s="110">
        <v>154.0244918312562</v>
      </c>
      <c r="AD12" s="127">
        <v>2.8431441619827989E-2</v>
      </c>
      <c r="AE12" s="18">
        <v>178.82754152828042</v>
      </c>
      <c r="AF12" s="111">
        <f t="shared" si="0"/>
        <v>3.6452961451978808E-2</v>
      </c>
      <c r="AG12" s="18">
        <v>0</v>
      </c>
      <c r="AH12" s="13">
        <f t="shared" si="1"/>
        <v>0</v>
      </c>
    </row>
    <row r="13" spans="2:35" ht="15.75" x14ac:dyDescent="0.25">
      <c r="B13" s="20" t="s">
        <v>35</v>
      </c>
      <c r="C13" s="21" t="s">
        <v>36</v>
      </c>
      <c r="D13" s="70">
        <v>50376</v>
      </c>
      <c r="E13" s="361">
        <v>5064</v>
      </c>
      <c r="F13" s="77">
        <v>10</v>
      </c>
      <c r="G13" s="64">
        <f t="shared" ref="G13:G20" si="2">IF(IF(ISBLANK(F13),"",D13-D13/F13*20)&lt;0,0,IF(ISBLANK(F13),"",D13-D13/F13*20))</f>
        <v>0</v>
      </c>
      <c r="J13" s="82" t="s">
        <v>268</v>
      </c>
      <c r="L13" s="85"/>
      <c r="M13" s="128">
        <f>L$9*$T13</f>
        <v>96177.427124879105</v>
      </c>
      <c r="N13" s="85"/>
      <c r="O13" s="128">
        <f>N$9*$T13</f>
        <v>73.109636975894333</v>
      </c>
      <c r="P13" s="85"/>
      <c r="Q13" s="346">
        <f>P$9*$T13</f>
        <v>5340.0817004170794</v>
      </c>
      <c r="R13" s="85"/>
      <c r="S13" s="85">
        <f>R$9*$T13</f>
        <v>3843.3815377279334</v>
      </c>
      <c r="T13" s="83">
        <f>D26</f>
        <v>105434</v>
      </c>
      <c r="U13" s="325"/>
      <c r="X13" s="129" t="s">
        <v>38</v>
      </c>
      <c r="Y13" s="130">
        <v>3353.8000000000015</v>
      </c>
      <c r="Z13" s="22">
        <v>1266.5999999999999</v>
      </c>
      <c r="AA13" s="22">
        <v>27.899999999999995</v>
      </c>
      <c r="AB13" s="23">
        <v>769.1</v>
      </c>
      <c r="AC13" s="23">
        <v>5417.4000000000015</v>
      </c>
      <c r="AD13" s="24">
        <v>1</v>
      </c>
      <c r="AE13" s="23">
        <f>SUM(AE9:AE12)</f>
        <v>4905.7068179181633</v>
      </c>
      <c r="AF13" s="24">
        <f t="shared" si="0"/>
        <v>1</v>
      </c>
      <c r="AG13" s="23">
        <f>SUM(AG9:AG12)</f>
        <v>1455.99</v>
      </c>
      <c r="AH13" s="25">
        <f t="shared" si="1"/>
        <v>1</v>
      </c>
    </row>
    <row r="14" spans="2:35" ht="16.5" thickBot="1" x14ac:dyDescent="0.3">
      <c r="B14" s="20" t="s">
        <v>39</v>
      </c>
      <c r="C14" s="21" t="s">
        <v>40</v>
      </c>
      <c r="D14" s="70" t="s">
        <v>41</v>
      </c>
      <c r="E14" s="361"/>
      <c r="F14" s="77"/>
      <c r="G14" s="64" t="str">
        <f t="shared" si="2"/>
        <v/>
      </c>
      <c r="J14" s="82" t="s">
        <v>269</v>
      </c>
      <c r="L14" s="85"/>
      <c r="M14" s="128">
        <f>L$10*$T14</f>
        <v>15616.800458794361</v>
      </c>
      <c r="N14" s="85"/>
      <c r="O14" s="128">
        <f>N$10*$T14</f>
        <v>0</v>
      </c>
      <c r="P14" s="85"/>
      <c r="Q14" s="346">
        <f>P$10*$T14</f>
        <v>473.19954120564017</v>
      </c>
      <c r="R14" s="85"/>
      <c r="S14" s="85">
        <f>R$10*$T14</f>
        <v>0</v>
      </c>
      <c r="T14" s="83">
        <f>E26</f>
        <v>16090</v>
      </c>
      <c r="U14" s="325"/>
      <c r="X14" s="131" t="s">
        <v>42</v>
      </c>
      <c r="Y14" s="132" t="s">
        <v>43</v>
      </c>
      <c r="Z14" s="26" t="s">
        <v>43</v>
      </c>
      <c r="AA14" s="26" t="s">
        <v>43</v>
      </c>
      <c r="AB14" s="26" t="s">
        <v>43</v>
      </c>
      <c r="AC14" s="26">
        <v>0</v>
      </c>
      <c r="AD14" s="27" t="s">
        <v>43</v>
      </c>
      <c r="AE14" s="26">
        <v>0</v>
      </c>
      <c r="AF14" s="27">
        <f t="shared" si="0"/>
        <v>0</v>
      </c>
      <c r="AG14" s="26">
        <v>0</v>
      </c>
      <c r="AH14" s="28">
        <f t="shared" si="1"/>
        <v>0</v>
      </c>
    </row>
    <row r="15" spans="2:35" ht="15.75" x14ac:dyDescent="0.25">
      <c r="B15" s="20" t="s">
        <v>44</v>
      </c>
      <c r="C15" s="21" t="s">
        <v>45</v>
      </c>
      <c r="D15" s="70" t="s">
        <v>41</v>
      </c>
      <c r="E15" s="361"/>
      <c r="F15" s="77"/>
      <c r="G15" s="64" t="str">
        <f t="shared" si="2"/>
        <v/>
      </c>
      <c r="J15" s="82" t="s">
        <v>270</v>
      </c>
      <c r="L15" s="86"/>
      <c r="M15" s="133">
        <f t="shared" ref="M15:S16" si="3">SUM(M11,M13)</f>
        <v>4173394.6553939302</v>
      </c>
      <c r="N15" s="86"/>
      <c r="O15" s="133">
        <f t="shared" si="3"/>
        <v>3172.4218180303228</v>
      </c>
      <c r="P15" s="86"/>
      <c r="Q15" s="347">
        <f t="shared" si="3"/>
        <v>231720.36406162684</v>
      </c>
      <c r="R15" s="86"/>
      <c r="S15" s="86">
        <f t="shared" si="3"/>
        <v>166774.55872641306</v>
      </c>
      <c r="T15" s="84">
        <f>SUM(T11,T13)</f>
        <v>4575062</v>
      </c>
      <c r="U15" s="325"/>
      <c r="X15" s="134"/>
      <c r="Y15" s="134"/>
      <c r="Z15" s="134"/>
      <c r="AA15" s="134"/>
      <c r="AB15" s="134"/>
      <c r="AC15" s="134"/>
      <c r="AD15" s="134"/>
    </row>
    <row r="16" spans="2:35" ht="15.75" x14ac:dyDescent="0.25">
      <c r="B16" s="20" t="s">
        <v>46</v>
      </c>
      <c r="C16" s="21" t="s">
        <v>47</v>
      </c>
      <c r="D16" s="70">
        <v>12140</v>
      </c>
      <c r="E16" s="361"/>
      <c r="F16" s="77">
        <v>10</v>
      </c>
      <c r="G16" s="64">
        <f t="shared" si="2"/>
        <v>0</v>
      </c>
      <c r="J16" s="135" t="s">
        <v>271</v>
      </c>
      <c r="K16" s="136"/>
      <c r="L16" s="137"/>
      <c r="M16" s="138">
        <f t="shared" si="3"/>
        <v>235102.72941778449</v>
      </c>
      <c r="N16" s="139"/>
      <c r="O16" s="138">
        <f t="shared" si="3"/>
        <v>0</v>
      </c>
      <c r="P16" s="139"/>
      <c r="Q16" s="136">
        <f t="shared" si="3"/>
        <v>7123.7705822155376</v>
      </c>
      <c r="R16" s="139"/>
      <c r="S16" s="139">
        <f t="shared" si="3"/>
        <v>0</v>
      </c>
      <c r="T16" s="140">
        <f>SUM(T12,T14)</f>
        <v>242226.5</v>
      </c>
      <c r="U16" s="325"/>
      <c r="X16" s="134"/>
      <c r="Y16" s="134"/>
      <c r="Z16" s="134"/>
      <c r="AA16" s="134"/>
      <c r="AB16" s="134"/>
      <c r="AC16" s="134"/>
      <c r="AD16" s="134"/>
    </row>
    <row r="17" spans="2:30" ht="15.75" x14ac:dyDescent="0.25">
      <c r="B17" s="20" t="s">
        <v>48</v>
      </c>
      <c r="C17" s="21" t="s">
        <v>49</v>
      </c>
      <c r="D17" s="70" t="s">
        <v>41</v>
      </c>
      <c r="E17" s="361"/>
      <c r="F17" s="77"/>
      <c r="G17" s="64" t="str">
        <f t="shared" si="2"/>
        <v/>
      </c>
      <c r="J17" s="141" t="s">
        <v>272</v>
      </c>
      <c r="K17" s="142"/>
      <c r="L17" s="124"/>
      <c r="M17" s="121">
        <f>L$9*$T17</f>
        <v>104334.86638484825</v>
      </c>
      <c r="N17" s="120"/>
      <c r="O17" s="125">
        <f>N$9*$T17</f>
        <v>79.310545450758084</v>
      </c>
      <c r="P17" s="120"/>
      <c r="Q17" s="142">
        <f>P$9*$T17</f>
        <v>5793.0091015406715</v>
      </c>
      <c r="R17" s="126"/>
      <c r="S17" s="126">
        <f>R$9*$T17</f>
        <v>4169.3639681603272</v>
      </c>
      <c r="T17" s="123">
        <f>D74</f>
        <v>114376.55</v>
      </c>
      <c r="U17" s="325"/>
      <c r="X17" s="134"/>
      <c r="Y17" s="134"/>
      <c r="Z17" s="134"/>
      <c r="AA17" s="134"/>
      <c r="AB17" s="134"/>
      <c r="AC17" s="134"/>
      <c r="AD17" s="134"/>
    </row>
    <row r="18" spans="2:30" ht="15.75" x14ac:dyDescent="0.25">
      <c r="B18" s="20" t="s">
        <v>50</v>
      </c>
      <c r="C18" s="21" t="s">
        <v>51</v>
      </c>
      <c r="D18" s="70" t="s">
        <v>41</v>
      </c>
      <c r="E18" s="361"/>
      <c r="F18" s="77"/>
      <c r="G18" s="64" t="str">
        <f t="shared" si="2"/>
        <v/>
      </c>
      <c r="J18" s="141" t="s">
        <v>273</v>
      </c>
      <c r="L18" s="85"/>
      <c r="M18" s="128">
        <f>L$10*$T18</f>
        <v>5877.5682354446126</v>
      </c>
      <c r="N18" s="85"/>
      <c r="O18" s="128">
        <f>N$10*$T18</f>
        <v>0</v>
      </c>
      <c r="P18" s="85"/>
      <c r="Q18" s="346">
        <f>P$10*$T18</f>
        <v>178.09426455538843</v>
      </c>
      <c r="R18" s="85"/>
      <c r="S18" s="85">
        <f>R$10*$T18</f>
        <v>0</v>
      </c>
      <c r="T18" s="83">
        <f>E75</f>
        <v>6055.6625000000004</v>
      </c>
      <c r="U18" s="325"/>
      <c r="X18" s="134"/>
      <c r="Y18" s="134"/>
      <c r="Z18" s="143"/>
      <c r="AA18" s="134"/>
      <c r="AB18" s="134"/>
      <c r="AC18" s="134"/>
      <c r="AD18" s="134"/>
    </row>
    <row r="19" spans="2:30" ht="15.75" x14ac:dyDescent="0.25">
      <c r="B19" s="20" t="s">
        <v>52</v>
      </c>
      <c r="C19" s="21" t="s">
        <v>53</v>
      </c>
      <c r="D19" s="70" t="s">
        <v>41</v>
      </c>
      <c r="E19" s="361"/>
      <c r="F19" s="77"/>
      <c r="G19" s="64" t="str">
        <f t="shared" si="2"/>
        <v/>
      </c>
      <c r="J19" s="118" t="s">
        <v>281</v>
      </c>
      <c r="K19" s="142"/>
      <c r="L19" s="124"/>
      <c r="M19" s="125">
        <f>L$9*$T19</f>
        <v>135906.5066845438</v>
      </c>
      <c r="N19" s="126"/>
      <c r="O19" s="125">
        <f>N$9*$T19</f>
        <v>103.3098478863207</v>
      </c>
      <c r="P19" s="126"/>
      <c r="Q19" s="142">
        <f>P$9*$T19</f>
        <v>7545.9686436757156</v>
      </c>
      <c r="R19" s="126"/>
      <c r="S19" s="126">
        <f>R$9*$T19</f>
        <v>5431.0098976785275</v>
      </c>
      <c r="T19" s="123">
        <f>D72</f>
        <v>148986.79507378436</v>
      </c>
      <c r="U19" s="325"/>
      <c r="X19" s="134"/>
      <c r="Y19" s="134"/>
      <c r="Z19" s="134"/>
      <c r="AA19" s="134"/>
      <c r="AB19" s="134"/>
      <c r="AC19" s="134"/>
      <c r="AD19" s="134"/>
    </row>
    <row r="20" spans="2:30" ht="16.5" thickBot="1" x14ac:dyDescent="0.3">
      <c r="B20" s="20" t="s">
        <v>54</v>
      </c>
      <c r="C20" s="21" t="s">
        <v>55</v>
      </c>
      <c r="D20" s="70">
        <v>100375</v>
      </c>
      <c r="E20" s="361"/>
      <c r="F20" s="77">
        <v>10</v>
      </c>
      <c r="G20" s="64">
        <f t="shared" si="2"/>
        <v>0</v>
      </c>
      <c r="J20" s="144" t="s">
        <v>282</v>
      </c>
      <c r="K20" s="145"/>
      <c r="L20" s="146"/>
      <c r="M20" s="147">
        <f>L$10*$T20</f>
        <v>4678.4090826288348</v>
      </c>
      <c r="N20" s="148"/>
      <c r="O20" s="147">
        <f>N$10*$T20</f>
        <v>0</v>
      </c>
      <c r="P20" s="148"/>
      <c r="Q20" s="145">
        <f>P$10*$T20</f>
        <v>141.75893694188716</v>
      </c>
      <c r="R20" s="148"/>
      <c r="S20" s="148">
        <f>R$10*$T20</f>
        <v>0</v>
      </c>
      <c r="T20" s="149">
        <f>E72</f>
        <v>4820.1680195707213</v>
      </c>
      <c r="U20" s="325"/>
      <c r="X20" s="134"/>
      <c r="Y20" s="134"/>
      <c r="Z20" s="134"/>
      <c r="AA20" s="134"/>
      <c r="AB20" s="134"/>
      <c r="AC20" s="134"/>
      <c r="AD20" s="134"/>
    </row>
    <row r="21" spans="2:30" ht="15.75" x14ac:dyDescent="0.25">
      <c r="B21" s="14">
        <v>3</v>
      </c>
      <c r="C21" s="15" t="s">
        <v>56</v>
      </c>
      <c r="D21" s="38">
        <f>SUM(D22:D24)</f>
        <v>0</v>
      </c>
      <c r="E21" s="360">
        <f>SUM(E22:E24)</f>
        <v>10460</v>
      </c>
      <c r="F21" s="75"/>
      <c r="G21" s="62">
        <f>SUM(G22:G24)</f>
        <v>0</v>
      </c>
      <c r="J21" s="150" t="s">
        <v>274</v>
      </c>
      <c r="K21" s="151"/>
      <c r="L21" s="152"/>
      <c r="M21" s="153">
        <f>SUM(M15,M17,M19)</f>
        <v>4413636.0284633217</v>
      </c>
      <c r="N21" s="152"/>
      <c r="O21" s="153">
        <f>SUM(O15,O17,O19)</f>
        <v>3355.0422113674017</v>
      </c>
      <c r="P21" s="152"/>
      <c r="Q21" s="151">
        <f>SUM(Q15,Q17,Q19)</f>
        <v>245059.34180684321</v>
      </c>
      <c r="R21" s="154"/>
      <c r="S21" s="154">
        <f>SUM(S15,S17,S19)</f>
        <v>176374.93259225192</v>
      </c>
      <c r="T21" s="155">
        <f>SUM(T15,T17,T19)</f>
        <v>4838425.3450737838</v>
      </c>
      <c r="U21" s="325"/>
      <c r="X21" s="134"/>
      <c r="Y21" s="134"/>
      <c r="Z21" s="134"/>
      <c r="AA21" s="134"/>
      <c r="AB21" s="134"/>
      <c r="AC21" s="134"/>
      <c r="AD21" s="134"/>
    </row>
    <row r="22" spans="2:30" ht="15.75" x14ac:dyDescent="0.25">
      <c r="B22" s="20" t="s">
        <v>57</v>
      </c>
      <c r="C22" s="21" t="s">
        <v>56</v>
      </c>
      <c r="D22" s="70"/>
      <c r="E22" s="361">
        <v>10460</v>
      </c>
      <c r="F22" s="77">
        <v>10</v>
      </c>
      <c r="G22" s="64">
        <f>IF(IF(ISBLANK(F22),"",D22-D22/F22*20)&lt;0,0,IF(ISBLANK(F22),"",D22-D22/F22*20))</f>
        <v>0</v>
      </c>
      <c r="J22" s="141" t="s">
        <v>275</v>
      </c>
      <c r="L22" s="86"/>
      <c r="M22" s="133">
        <f>SUM(M16,M18,M20)</f>
        <v>245658.70673585794</v>
      </c>
      <c r="N22" s="86"/>
      <c r="O22" s="133">
        <f>SUM(O16,O18,O20)</f>
        <v>0</v>
      </c>
      <c r="P22" s="86"/>
      <c r="Q22" s="347">
        <f>SUM(Q16,Q18,Q20)</f>
        <v>7443.6237837128137</v>
      </c>
      <c r="R22" s="86"/>
      <c r="S22" s="86">
        <f>SUM(S16,S18,S20)</f>
        <v>0</v>
      </c>
      <c r="T22" s="84">
        <f>SUM(T16,T18,T20)</f>
        <v>253102.33051957074</v>
      </c>
      <c r="U22" s="325"/>
      <c r="X22" s="134"/>
      <c r="Y22" s="134"/>
      <c r="Z22" s="134"/>
      <c r="AA22" s="134"/>
      <c r="AB22" s="134"/>
      <c r="AC22" s="134"/>
      <c r="AD22" s="134"/>
    </row>
    <row r="23" spans="2:30" ht="15" customHeight="1" x14ac:dyDescent="0.25">
      <c r="B23" s="20" t="s">
        <v>58</v>
      </c>
      <c r="C23" s="21"/>
      <c r="D23" s="70" t="s">
        <v>41</v>
      </c>
      <c r="E23" s="361"/>
      <c r="F23" s="77"/>
      <c r="G23" s="64" t="str">
        <f>IF(IF(ISBLANK(F23),"",D23-D23/F23*20)&lt;0,0,IF(ISBLANK(F23),"",D23-D23/F23*20))</f>
        <v/>
      </c>
      <c r="H23" s="29"/>
      <c r="J23" s="141" t="s">
        <v>276</v>
      </c>
      <c r="K23" s="119"/>
      <c r="L23" s="156"/>
      <c r="M23" s="157">
        <f>$T$23*L9</f>
        <v>291503.15077786881</v>
      </c>
      <c r="N23" s="156"/>
      <c r="O23" s="157">
        <v>1768.5557615075545</v>
      </c>
      <c r="P23" s="156"/>
      <c r="Q23" s="119">
        <v>129179.03369302234</v>
      </c>
      <c r="R23" s="156"/>
      <c r="S23" s="156">
        <f>$T$23*R9</f>
        <v>11648.864618040607</v>
      </c>
      <c r="T23" s="158">
        <f>G71-G56</f>
        <v>319558.80000000005</v>
      </c>
      <c r="U23" s="325"/>
      <c r="X23" s="134"/>
      <c r="Y23" s="134"/>
      <c r="Z23" s="134"/>
      <c r="AA23" s="134"/>
      <c r="AB23" s="134"/>
      <c r="AC23" s="134"/>
      <c r="AD23" s="134"/>
    </row>
    <row r="24" spans="2:30" ht="16.5" thickBot="1" x14ac:dyDescent="0.3">
      <c r="B24" s="20" t="s">
        <v>59</v>
      </c>
      <c r="C24" s="21"/>
      <c r="D24" s="70" t="s">
        <v>41</v>
      </c>
      <c r="E24" s="361"/>
      <c r="F24" s="77"/>
      <c r="G24" s="64" t="str">
        <f>IF(IF(ISBLANK(F24),"",D24-D24/F24*20)&lt;0,0,IF(ISBLANK(F24),"",D24-D24/F24*20))</f>
        <v/>
      </c>
      <c r="J24" s="159" t="s">
        <v>277</v>
      </c>
      <c r="K24" s="160"/>
      <c r="L24" s="161"/>
      <c r="M24" s="162">
        <f>$T$24*L10</f>
        <v>36785.378333642402</v>
      </c>
      <c r="N24" s="161"/>
      <c r="O24" s="162">
        <f>$T$24*N10</f>
        <v>0</v>
      </c>
      <c r="P24" s="161"/>
      <c r="Q24" s="160">
        <v>5317.5859717081539</v>
      </c>
      <c r="R24" s="161"/>
      <c r="S24" s="161">
        <f>$T$24*R10</f>
        <v>0</v>
      </c>
      <c r="T24" s="163">
        <f>G56</f>
        <v>37900</v>
      </c>
      <c r="U24" s="325"/>
      <c r="X24" s="134"/>
      <c r="Y24" s="134"/>
      <c r="Z24" s="134"/>
      <c r="AA24" s="134"/>
      <c r="AB24" s="134"/>
      <c r="AC24" s="134"/>
      <c r="AD24" s="134"/>
    </row>
    <row r="25" spans="2:30" x14ac:dyDescent="0.25">
      <c r="B25" s="14">
        <v>4</v>
      </c>
      <c r="C25" s="17" t="s">
        <v>60</v>
      </c>
      <c r="D25" s="16">
        <f>SUM(D26)</f>
        <v>105434</v>
      </c>
      <c r="E25" s="362">
        <f>SUM(E26)</f>
        <v>16090</v>
      </c>
      <c r="F25" s="75"/>
      <c r="G25" s="62">
        <f>G26</f>
        <v>0</v>
      </c>
      <c r="X25" s="134"/>
      <c r="Y25" s="134"/>
      <c r="Z25" s="134"/>
      <c r="AA25" s="134"/>
      <c r="AB25" s="134"/>
      <c r="AC25" s="134"/>
      <c r="AD25" s="134"/>
    </row>
    <row r="26" spans="2:30" x14ac:dyDescent="0.25">
      <c r="B26" s="20" t="s">
        <v>61</v>
      </c>
      <c r="C26" s="21" t="s">
        <v>62</v>
      </c>
      <c r="D26" s="70">
        <v>105434</v>
      </c>
      <c r="E26" s="361">
        <v>16090</v>
      </c>
      <c r="F26" s="77">
        <v>10</v>
      </c>
      <c r="G26" s="64">
        <f>IF(IF(ISBLANK(F26),"",D26-D26/F26*20)&lt;0,0,IF(ISBLANK(F26),"",D26-D26/F26*20))</f>
        <v>0</v>
      </c>
      <c r="J26" s="326"/>
      <c r="K26" s="327"/>
      <c r="L26" s="326"/>
      <c r="M26" s="326"/>
      <c r="N26" s="326"/>
      <c r="O26" s="326"/>
      <c r="P26" s="326"/>
      <c r="Q26" s="326"/>
      <c r="R26" s="326"/>
      <c r="S26" s="326"/>
      <c r="T26" s="326"/>
      <c r="U26" s="326"/>
      <c r="X26" s="134"/>
      <c r="Y26" s="134"/>
      <c r="Z26" s="134"/>
      <c r="AA26" s="134"/>
      <c r="AB26" s="134"/>
      <c r="AC26" s="134"/>
      <c r="AD26" s="134"/>
    </row>
    <row r="27" spans="2:30" ht="14.25" customHeight="1" x14ac:dyDescent="0.25">
      <c r="B27" s="383" t="s">
        <v>63</v>
      </c>
      <c r="C27" s="384"/>
      <c r="D27" s="11">
        <f>SUM(D28+D32)</f>
        <v>3815705</v>
      </c>
      <c r="E27" s="357">
        <f>SUM(E28+E32)</f>
        <v>201200</v>
      </c>
      <c r="F27" s="74"/>
      <c r="G27" s="61">
        <f>SUM(G28,G32,G64)</f>
        <v>211589.50000000003</v>
      </c>
      <c r="J27" s="326"/>
      <c r="K27" s="326"/>
      <c r="L27" s="326"/>
      <c r="M27" s="328"/>
      <c r="N27" s="329"/>
      <c r="O27" s="328"/>
      <c r="P27" s="329"/>
      <c r="Q27" s="328"/>
      <c r="R27" s="328"/>
      <c r="S27" s="328"/>
      <c r="T27" s="328"/>
      <c r="U27" s="326"/>
      <c r="X27" s="134"/>
      <c r="Y27" s="134"/>
      <c r="Z27" s="134"/>
      <c r="AA27" s="134"/>
      <c r="AB27" s="134"/>
      <c r="AC27" s="134"/>
      <c r="AD27" s="134"/>
    </row>
    <row r="28" spans="2:30" ht="15.75" x14ac:dyDescent="0.25">
      <c r="B28" s="14">
        <v>5</v>
      </c>
      <c r="C28" s="15" t="s">
        <v>64</v>
      </c>
      <c r="D28" s="16">
        <f>SUM(D29:D31)</f>
        <v>295919</v>
      </c>
      <c r="E28" s="362">
        <f>SUM(E29:E31)</f>
        <v>11700</v>
      </c>
      <c r="F28" s="75"/>
      <c r="G28" s="62">
        <f>SUM(G29:G31)</f>
        <v>0</v>
      </c>
      <c r="J28" s="326"/>
      <c r="K28" s="326"/>
      <c r="L28" s="326"/>
      <c r="M28" s="330"/>
      <c r="N28" s="330"/>
      <c r="O28" s="330"/>
      <c r="P28" s="330"/>
      <c r="Q28" s="330"/>
      <c r="R28" s="330"/>
      <c r="S28" s="330"/>
      <c r="T28" s="330"/>
      <c r="U28" s="326"/>
      <c r="X28" s="134"/>
      <c r="Y28" s="134"/>
      <c r="Z28" s="134"/>
      <c r="AA28" s="134"/>
      <c r="AB28" s="134"/>
      <c r="AC28" s="134"/>
      <c r="AD28" s="134"/>
    </row>
    <row r="29" spans="2:30" ht="15.75" x14ac:dyDescent="0.25">
      <c r="B29" s="20" t="s">
        <v>65</v>
      </c>
      <c r="C29" s="21" t="s">
        <v>66</v>
      </c>
      <c r="D29" s="70">
        <v>295919</v>
      </c>
      <c r="E29" s="361"/>
      <c r="F29" s="77">
        <v>10</v>
      </c>
      <c r="G29" s="64">
        <f>IF(IF(ISBLANK(F29),"",D29-D29/F29*20)&lt;0,0,IF(ISBLANK(F29),"",D29-D29/F29*20))</f>
        <v>0</v>
      </c>
      <c r="J29" s="326"/>
      <c r="K29" s="326"/>
      <c r="L29" s="326"/>
      <c r="M29" s="328"/>
      <c r="N29" s="328"/>
      <c r="O29" s="328"/>
      <c r="P29" s="328"/>
      <c r="Q29" s="328"/>
      <c r="R29" s="328"/>
      <c r="S29" s="328"/>
      <c r="T29" s="328"/>
      <c r="U29" s="326"/>
      <c r="X29" s="134"/>
      <c r="Y29" s="134"/>
      <c r="Z29" s="134"/>
      <c r="AA29" s="134"/>
      <c r="AB29" s="134"/>
      <c r="AC29" s="134"/>
      <c r="AD29" s="134"/>
    </row>
    <row r="30" spans="2:30" ht="15.75" x14ac:dyDescent="0.25">
      <c r="B30" s="20" t="s">
        <v>67</v>
      </c>
      <c r="C30" s="21" t="s">
        <v>68</v>
      </c>
      <c r="D30" s="70"/>
      <c r="E30" s="361">
        <v>11700</v>
      </c>
      <c r="F30" s="77">
        <v>10</v>
      </c>
      <c r="G30" s="64">
        <f>IF(IF(ISBLANK(F30),"",D30-D30/F30*20)&lt;0,0,IF(ISBLANK(F30),"",D30-D30/F30*20))</f>
        <v>0</v>
      </c>
      <c r="J30" s="326"/>
      <c r="K30" s="327"/>
      <c r="L30" s="326"/>
      <c r="M30" s="328"/>
      <c r="N30" s="328"/>
      <c r="O30" s="328"/>
      <c r="P30" s="328"/>
      <c r="Q30" s="328"/>
      <c r="R30" s="328"/>
      <c r="S30" s="328"/>
      <c r="T30" s="328"/>
      <c r="U30" s="326"/>
      <c r="X30" s="134"/>
      <c r="Y30" s="134"/>
      <c r="Z30" s="134"/>
      <c r="AA30" s="134"/>
      <c r="AB30" s="134"/>
      <c r="AC30" s="134"/>
      <c r="AD30" s="134"/>
    </row>
    <row r="31" spans="2:30" x14ac:dyDescent="0.25">
      <c r="B31" s="20" t="s">
        <v>59</v>
      </c>
      <c r="C31" s="21"/>
      <c r="D31" s="70" t="s">
        <v>41</v>
      </c>
      <c r="E31" s="361"/>
      <c r="F31" s="77"/>
      <c r="G31" s="64" t="str">
        <f>IF(IF(ISBLANK(F31),"",D31-D31/F31*20)&lt;0,0,IF(ISBLANK(F31),"",D31-D31/F31*20))</f>
        <v/>
      </c>
      <c r="J31" s="326"/>
      <c r="K31" s="327"/>
      <c r="L31" s="326"/>
      <c r="M31" s="326"/>
      <c r="N31" s="326"/>
      <c r="O31" s="326"/>
      <c r="P31" s="326"/>
      <c r="Q31" s="326"/>
      <c r="R31" s="326"/>
      <c r="S31" s="326"/>
      <c r="T31" s="326"/>
      <c r="U31" s="326"/>
      <c r="X31" s="134"/>
      <c r="Y31" s="134"/>
      <c r="Z31" s="134"/>
      <c r="AA31" s="134"/>
      <c r="AB31" s="134"/>
      <c r="AC31" s="134"/>
      <c r="AD31" s="134"/>
    </row>
    <row r="32" spans="2:30" x14ac:dyDescent="0.25">
      <c r="B32" s="14">
        <v>6</v>
      </c>
      <c r="C32" s="15" t="s">
        <v>69</v>
      </c>
      <c r="D32" s="38">
        <f>SUM(D33+D55+D57)</f>
        <v>3519786</v>
      </c>
      <c r="E32" s="360">
        <f>SUM(E33+E56)</f>
        <v>189500</v>
      </c>
      <c r="F32" s="75"/>
      <c r="G32" s="62">
        <f>SUM(G33:G57)</f>
        <v>111348.19999999998</v>
      </c>
      <c r="J32" s="326"/>
      <c r="K32" s="326"/>
      <c r="L32" s="326"/>
      <c r="M32" s="326"/>
      <c r="N32" s="326"/>
      <c r="O32" s="327"/>
      <c r="P32" s="326"/>
      <c r="Q32" s="327"/>
      <c r="R32" s="326"/>
      <c r="S32" s="326"/>
      <c r="T32" s="326"/>
      <c r="U32" s="326"/>
      <c r="X32" s="134"/>
      <c r="Y32" s="134"/>
      <c r="Z32" s="134"/>
      <c r="AA32" s="134"/>
      <c r="AB32" s="134"/>
      <c r="AC32" s="134"/>
      <c r="AD32" s="134"/>
    </row>
    <row r="33" spans="2:21" s="32" customFormat="1" x14ac:dyDescent="0.25">
      <c r="B33" s="30" t="s">
        <v>70</v>
      </c>
      <c r="C33" s="31" t="s">
        <v>71</v>
      </c>
      <c r="D33" s="71">
        <f>SUM(D34:D54)</f>
        <v>3449974</v>
      </c>
      <c r="E33" s="363"/>
      <c r="F33" s="77"/>
      <c r="G33" s="64" t="str">
        <f t="shared" ref="G33:G57" si="4">IF(IF(ISBLANK(F33),"",D33-D33/F33*20)&lt;0,0,IF(ISBLANK(F33),"",D33-D33/F33*20))</f>
        <v/>
      </c>
      <c r="J33" s="331"/>
      <c r="K33" s="331"/>
      <c r="L33" s="331"/>
      <c r="M33" s="331"/>
      <c r="N33" s="331"/>
      <c r="O33" s="331"/>
      <c r="P33" s="331"/>
      <c r="Q33" s="331"/>
      <c r="R33" s="331"/>
      <c r="S33" s="331"/>
      <c r="T33" s="331"/>
      <c r="U33" s="331"/>
    </row>
    <row r="34" spans="2:21" x14ac:dyDescent="0.25">
      <c r="B34" s="20" t="s">
        <v>72</v>
      </c>
      <c r="C34" s="21" t="s">
        <v>73</v>
      </c>
      <c r="D34" s="70">
        <v>271298</v>
      </c>
      <c r="E34" s="361"/>
      <c r="F34" s="77">
        <v>10</v>
      </c>
      <c r="G34" s="64">
        <f t="shared" si="4"/>
        <v>0</v>
      </c>
      <c r="J34" s="326"/>
      <c r="K34" s="326"/>
      <c r="L34" s="326"/>
      <c r="M34" s="326"/>
      <c r="N34" s="326"/>
      <c r="O34" s="326"/>
      <c r="P34" s="326"/>
      <c r="Q34" s="326"/>
      <c r="R34" s="326"/>
      <c r="S34" s="326"/>
      <c r="T34" s="326"/>
      <c r="U34" s="326"/>
    </row>
    <row r="35" spans="2:21" x14ac:dyDescent="0.25">
      <c r="B35" s="20" t="s">
        <v>74</v>
      </c>
      <c r="C35" s="21" t="s">
        <v>75</v>
      </c>
      <c r="D35" s="70">
        <v>31332</v>
      </c>
      <c r="E35" s="361"/>
      <c r="F35" s="77">
        <v>20</v>
      </c>
      <c r="G35" s="64">
        <f t="shared" si="4"/>
        <v>0</v>
      </c>
      <c r="J35" s="326"/>
      <c r="K35" s="326"/>
      <c r="L35" s="326"/>
      <c r="M35" s="326"/>
      <c r="N35" s="326"/>
      <c r="O35" s="326"/>
      <c r="P35" s="326"/>
      <c r="Q35" s="326"/>
      <c r="R35" s="326"/>
      <c r="S35" s="326"/>
      <c r="T35" s="326"/>
      <c r="U35" s="326"/>
    </row>
    <row r="36" spans="2:21" x14ac:dyDescent="0.25">
      <c r="B36" s="20" t="s">
        <v>76</v>
      </c>
      <c r="C36" s="21" t="s">
        <v>77</v>
      </c>
      <c r="D36" s="70">
        <v>12722</v>
      </c>
      <c r="E36" s="361"/>
      <c r="F36" s="77">
        <v>15</v>
      </c>
      <c r="G36" s="64">
        <f t="shared" si="4"/>
        <v>0</v>
      </c>
      <c r="J36" s="326"/>
      <c r="K36" s="326"/>
      <c r="L36" s="326"/>
      <c r="M36" s="326"/>
      <c r="N36" s="326"/>
      <c r="O36" s="326"/>
      <c r="P36" s="326"/>
      <c r="Q36" s="327"/>
      <c r="R36" s="326"/>
      <c r="S36" s="326"/>
      <c r="T36" s="326"/>
      <c r="U36" s="326"/>
    </row>
    <row r="37" spans="2:21" x14ac:dyDescent="0.25">
      <c r="B37" s="20" t="s">
        <v>78</v>
      </c>
      <c r="C37" s="21" t="s">
        <v>79</v>
      </c>
      <c r="D37" s="70">
        <v>26699</v>
      </c>
      <c r="E37" s="361"/>
      <c r="F37" s="77">
        <v>15</v>
      </c>
      <c r="G37" s="64">
        <f t="shared" si="4"/>
        <v>0</v>
      </c>
      <c r="J37" s="326"/>
      <c r="K37" s="326"/>
      <c r="L37" s="326"/>
      <c r="M37" s="326"/>
      <c r="N37" s="326"/>
      <c r="O37" s="344"/>
      <c r="P37" s="326"/>
      <c r="Q37" s="326"/>
      <c r="R37" s="326"/>
      <c r="S37" s="326"/>
      <c r="T37" s="326"/>
      <c r="U37" s="326"/>
    </row>
    <row r="38" spans="2:21" x14ac:dyDescent="0.25">
      <c r="B38" s="20" t="s">
        <v>80</v>
      </c>
      <c r="C38" s="21" t="s">
        <v>81</v>
      </c>
      <c r="D38" s="70">
        <v>12954</v>
      </c>
      <c r="E38" s="361"/>
      <c r="F38" s="77">
        <v>15</v>
      </c>
      <c r="G38" s="64">
        <f t="shared" si="4"/>
        <v>0</v>
      </c>
      <c r="J38" s="326"/>
      <c r="K38" s="326"/>
      <c r="L38" s="326"/>
      <c r="M38" s="326"/>
      <c r="N38" s="326"/>
      <c r="O38" s="326"/>
      <c r="P38" s="326"/>
      <c r="Q38" s="326"/>
      <c r="R38" s="326"/>
      <c r="S38" s="326"/>
      <c r="T38" s="326"/>
      <c r="U38" s="326"/>
    </row>
    <row r="39" spans="2:21" x14ac:dyDescent="0.25">
      <c r="B39" s="20" t="s">
        <v>82</v>
      </c>
      <c r="C39" s="21" t="s">
        <v>83</v>
      </c>
      <c r="D39" s="70">
        <v>8690</v>
      </c>
      <c r="E39" s="361"/>
      <c r="F39" s="77">
        <v>25</v>
      </c>
      <c r="G39" s="64">
        <f t="shared" si="4"/>
        <v>1738</v>
      </c>
      <c r="J39" s="326"/>
      <c r="K39" s="326"/>
      <c r="L39" s="326"/>
      <c r="M39" s="326"/>
      <c r="N39" s="326"/>
      <c r="O39" s="326"/>
      <c r="P39" s="326"/>
      <c r="Q39" s="326"/>
      <c r="R39" s="326"/>
      <c r="S39" s="326"/>
      <c r="T39" s="326"/>
      <c r="U39" s="326"/>
    </row>
    <row r="40" spans="2:21" x14ac:dyDescent="0.25">
      <c r="B40" s="20" t="s">
        <v>84</v>
      </c>
      <c r="C40" s="21" t="s">
        <v>85</v>
      </c>
      <c r="D40" s="70">
        <v>49368</v>
      </c>
      <c r="E40" s="361"/>
      <c r="F40" s="77">
        <v>25</v>
      </c>
      <c r="G40" s="64">
        <f t="shared" si="4"/>
        <v>9873.5999999999985</v>
      </c>
      <c r="J40" s="326"/>
      <c r="K40" s="326"/>
      <c r="L40" s="326"/>
      <c r="M40" s="326"/>
      <c r="N40" s="326"/>
      <c r="O40" s="326"/>
      <c r="P40" s="326"/>
      <c r="Q40" s="326"/>
      <c r="R40" s="326"/>
      <c r="S40" s="326"/>
      <c r="T40" s="326"/>
      <c r="U40" s="326"/>
    </row>
    <row r="41" spans="2:21" x14ac:dyDescent="0.25">
      <c r="B41" s="20" t="s">
        <v>86</v>
      </c>
      <c r="C41" s="21" t="s">
        <v>87</v>
      </c>
      <c r="D41" s="70">
        <v>214892</v>
      </c>
      <c r="E41" s="361"/>
      <c r="F41" s="77">
        <v>25</v>
      </c>
      <c r="G41" s="64">
        <f t="shared" si="4"/>
        <v>42978.399999999994</v>
      </c>
      <c r="J41" s="326"/>
      <c r="K41" s="326"/>
      <c r="L41" s="326"/>
      <c r="M41" s="326"/>
      <c r="N41" s="326"/>
      <c r="O41" s="326"/>
      <c r="P41" s="326"/>
      <c r="Q41" s="326"/>
      <c r="R41" s="326"/>
      <c r="S41" s="326"/>
      <c r="T41" s="326"/>
      <c r="U41" s="326"/>
    </row>
    <row r="42" spans="2:21" x14ac:dyDescent="0.25">
      <c r="B42" s="20" t="s">
        <v>88</v>
      </c>
      <c r="C42" s="21" t="s">
        <v>89</v>
      </c>
      <c r="D42" s="70">
        <v>94291</v>
      </c>
      <c r="E42" s="361"/>
      <c r="F42" s="77">
        <v>25</v>
      </c>
      <c r="G42" s="64">
        <f t="shared" si="4"/>
        <v>18858.199999999997</v>
      </c>
      <c r="J42" s="326"/>
      <c r="K42" s="326"/>
      <c r="L42" s="326"/>
      <c r="M42" s="326"/>
      <c r="N42" s="326"/>
      <c r="O42" s="326"/>
      <c r="P42" s="326"/>
      <c r="Q42" s="326"/>
      <c r="R42" s="326"/>
      <c r="S42" s="326"/>
      <c r="T42" s="326"/>
      <c r="U42" s="326"/>
    </row>
    <row r="43" spans="2:21" x14ac:dyDescent="0.25">
      <c r="B43" s="20" t="s">
        <v>90</v>
      </c>
      <c r="C43" s="21" t="s">
        <v>91</v>
      </c>
      <c r="D43" s="70">
        <v>141512</v>
      </c>
      <c r="E43" s="361"/>
      <c r="F43" s="77">
        <v>10</v>
      </c>
      <c r="G43" s="64">
        <f t="shared" si="4"/>
        <v>0</v>
      </c>
      <c r="J43" s="326"/>
      <c r="K43" s="326"/>
      <c r="L43" s="326"/>
      <c r="M43" s="326"/>
      <c r="N43" s="326"/>
      <c r="O43" s="326"/>
      <c r="P43" s="326"/>
      <c r="Q43" s="326"/>
      <c r="R43" s="326"/>
      <c r="S43" s="326"/>
      <c r="T43" s="326"/>
      <c r="U43" s="326"/>
    </row>
    <row r="44" spans="2:21" x14ac:dyDescent="0.25">
      <c r="B44" s="20" t="s">
        <v>92</v>
      </c>
      <c r="C44" s="21" t="s">
        <v>93</v>
      </c>
      <c r="D44" s="70">
        <v>127883</v>
      </c>
      <c r="E44" s="361"/>
      <c r="F44" s="77">
        <v>10</v>
      </c>
      <c r="G44" s="64">
        <f t="shared" si="4"/>
        <v>0</v>
      </c>
      <c r="J44" s="326"/>
      <c r="K44" s="326"/>
      <c r="L44" s="326"/>
      <c r="M44" s="326"/>
      <c r="N44" s="326"/>
      <c r="O44" s="326"/>
      <c r="P44" s="326"/>
      <c r="Q44" s="326"/>
      <c r="R44" s="326"/>
      <c r="S44" s="326"/>
      <c r="T44" s="326"/>
      <c r="U44" s="326"/>
    </row>
    <row r="45" spans="2:21" x14ac:dyDescent="0.25">
      <c r="B45" s="20" t="s">
        <v>94</v>
      </c>
      <c r="C45" s="21" t="s">
        <v>95</v>
      </c>
      <c r="D45" s="70">
        <v>114853</v>
      </c>
      <c r="E45" s="361"/>
      <c r="F45" s="77">
        <v>10</v>
      </c>
      <c r="G45" s="64">
        <f t="shared" si="4"/>
        <v>0</v>
      </c>
      <c r="J45" s="326"/>
      <c r="K45" s="326"/>
      <c r="L45" s="326"/>
      <c r="M45" s="326"/>
      <c r="N45" s="326"/>
      <c r="O45" s="326"/>
      <c r="P45" s="326"/>
      <c r="Q45" s="326"/>
      <c r="R45" s="326"/>
      <c r="S45" s="326"/>
      <c r="T45" s="326"/>
      <c r="U45" s="326"/>
    </row>
    <row r="46" spans="2:21" x14ac:dyDescent="0.25">
      <c r="B46" s="20" t="s">
        <v>96</v>
      </c>
      <c r="C46" s="21" t="s">
        <v>97</v>
      </c>
      <c r="D46" s="70">
        <v>242634</v>
      </c>
      <c r="E46" s="361"/>
      <c r="F46" s="77">
        <v>10</v>
      </c>
      <c r="G46" s="64">
        <f t="shared" si="4"/>
        <v>0</v>
      </c>
      <c r="J46" s="326"/>
      <c r="K46" s="326"/>
      <c r="L46" s="326"/>
      <c r="M46" s="326"/>
      <c r="N46" s="326"/>
      <c r="O46" s="326"/>
      <c r="P46" s="326"/>
      <c r="Q46" s="326"/>
      <c r="R46" s="326"/>
      <c r="S46" s="326"/>
      <c r="T46" s="326"/>
      <c r="U46" s="326"/>
    </row>
    <row r="47" spans="2:21" x14ac:dyDescent="0.25">
      <c r="B47" s="20" t="s">
        <v>98</v>
      </c>
      <c r="C47" s="21" t="s">
        <v>99</v>
      </c>
      <c r="D47" s="70">
        <v>50939</v>
      </c>
      <c r="E47" s="361"/>
      <c r="F47" s="77">
        <v>10</v>
      </c>
      <c r="G47" s="64">
        <f t="shared" si="4"/>
        <v>0</v>
      </c>
      <c r="J47" s="326"/>
      <c r="K47" s="326"/>
      <c r="L47" s="326"/>
      <c r="M47" s="326"/>
      <c r="N47" s="326"/>
      <c r="O47" s="326"/>
      <c r="P47" s="326"/>
      <c r="Q47" s="326"/>
      <c r="R47" s="326"/>
      <c r="S47" s="326"/>
      <c r="T47" s="326"/>
      <c r="U47" s="326"/>
    </row>
    <row r="48" spans="2:21" x14ac:dyDescent="0.25">
      <c r="B48" s="20" t="s">
        <v>100</v>
      </c>
      <c r="C48" s="21" t="s">
        <v>101</v>
      </c>
      <c r="D48" s="70">
        <v>26943</v>
      </c>
      <c r="E48" s="361"/>
      <c r="F48" s="77">
        <v>10</v>
      </c>
      <c r="G48" s="64">
        <f t="shared" si="4"/>
        <v>0</v>
      </c>
      <c r="J48" s="326"/>
      <c r="K48" s="326"/>
      <c r="L48" s="326"/>
      <c r="M48" s="326"/>
      <c r="N48" s="326"/>
      <c r="O48" s="326"/>
      <c r="P48" s="326"/>
      <c r="Q48" s="326"/>
      <c r="R48" s="326"/>
      <c r="S48" s="326"/>
      <c r="T48" s="326"/>
      <c r="U48" s="326"/>
    </row>
    <row r="49" spans="2:21" x14ac:dyDescent="0.25">
      <c r="B49" s="20" t="s">
        <v>102</v>
      </c>
      <c r="C49" s="21" t="s">
        <v>103</v>
      </c>
      <c r="D49" s="69">
        <v>53080</v>
      </c>
      <c r="E49" s="361"/>
      <c r="F49" s="77">
        <v>10</v>
      </c>
      <c r="G49" s="64">
        <f t="shared" si="4"/>
        <v>0</v>
      </c>
      <c r="J49" s="326"/>
      <c r="K49" s="326"/>
      <c r="L49" s="326"/>
      <c r="M49" s="326"/>
      <c r="N49" s="326"/>
      <c r="O49" s="326"/>
      <c r="P49" s="326"/>
      <c r="Q49" s="326"/>
      <c r="R49" s="326"/>
      <c r="S49" s="326"/>
      <c r="T49" s="326"/>
      <c r="U49" s="326"/>
    </row>
    <row r="50" spans="2:21" x14ac:dyDescent="0.25">
      <c r="B50" s="20" t="s">
        <v>104</v>
      </c>
      <c r="C50" s="21" t="s">
        <v>105</v>
      </c>
      <c r="D50" s="70">
        <v>161818</v>
      </c>
      <c r="E50" s="361"/>
      <c r="F50" s="77">
        <v>15</v>
      </c>
      <c r="G50" s="64">
        <f t="shared" si="4"/>
        <v>0</v>
      </c>
      <c r="J50" s="326"/>
      <c r="K50" s="326"/>
      <c r="L50" s="326"/>
      <c r="M50" s="326"/>
      <c r="N50" s="326"/>
      <c r="O50" s="326"/>
      <c r="P50" s="326"/>
      <c r="Q50" s="326"/>
      <c r="R50" s="326"/>
      <c r="S50" s="326"/>
      <c r="T50" s="326"/>
      <c r="U50" s="326"/>
    </row>
    <row r="51" spans="2:21" x14ac:dyDescent="0.25">
      <c r="B51" s="20" t="s">
        <v>106</v>
      </c>
      <c r="C51" s="21" t="s">
        <v>107</v>
      </c>
      <c r="D51" s="70">
        <v>922960</v>
      </c>
      <c r="E51" s="361"/>
      <c r="F51" s="77">
        <v>15</v>
      </c>
      <c r="G51" s="64">
        <f t="shared" si="4"/>
        <v>0</v>
      </c>
      <c r="J51" s="326"/>
      <c r="K51" s="326"/>
      <c r="L51" s="326"/>
      <c r="M51" s="326"/>
      <c r="N51" s="326"/>
      <c r="O51" s="326"/>
      <c r="P51" s="326"/>
      <c r="Q51" s="326"/>
      <c r="R51" s="326"/>
      <c r="S51" s="326"/>
      <c r="T51" s="326"/>
      <c r="U51" s="326"/>
    </row>
    <row r="52" spans="2:21" x14ac:dyDescent="0.25">
      <c r="B52" s="20" t="s">
        <v>108</v>
      </c>
      <c r="C52" s="21" t="s">
        <v>109</v>
      </c>
      <c r="D52" s="70">
        <v>371196</v>
      </c>
      <c r="E52" s="361"/>
      <c r="F52" s="77">
        <v>15</v>
      </c>
      <c r="G52" s="64">
        <f t="shared" si="4"/>
        <v>0</v>
      </c>
      <c r="J52" s="326"/>
      <c r="K52" s="326"/>
      <c r="L52" s="326"/>
      <c r="M52" s="326"/>
      <c r="N52" s="326"/>
      <c r="O52" s="326"/>
      <c r="P52" s="326"/>
      <c r="Q52" s="326"/>
      <c r="R52" s="326"/>
      <c r="S52" s="326"/>
      <c r="T52" s="326"/>
      <c r="U52" s="326"/>
    </row>
    <row r="53" spans="2:21" x14ac:dyDescent="0.25">
      <c r="B53" s="20" t="s">
        <v>110</v>
      </c>
      <c r="C53" s="21" t="s">
        <v>111</v>
      </c>
      <c r="D53" s="70">
        <v>304105</v>
      </c>
      <c r="E53" s="361"/>
      <c r="F53" s="77">
        <v>10</v>
      </c>
      <c r="G53" s="64">
        <f t="shared" si="4"/>
        <v>0</v>
      </c>
      <c r="J53" s="326"/>
      <c r="K53" s="326"/>
      <c r="L53" s="326"/>
      <c r="M53" s="326"/>
      <c r="N53" s="326"/>
      <c r="O53" s="326"/>
      <c r="P53" s="326"/>
      <c r="Q53" s="326"/>
      <c r="R53" s="326"/>
      <c r="S53" s="326"/>
      <c r="T53" s="326"/>
      <c r="U53" s="326"/>
    </row>
    <row r="54" spans="2:21" x14ac:dyDescent="0.25">
      <c r="B54" s="20" t="s">
        <v>112</v>
      </c>
      <c r="C54" s="21" t="s">
        <v>113</v>
      </c>
      <c r="D54" s="70">
        <v>209805</v>
      </c>
      <c r="E54" s="361"/>
      <c r="F54" s="77">
        <v>10</v>
      </c>
      <c r="G54" s="64">
        <f t="shared" si="4"/>
        <v>0</v>
      </c>
      <c r="J54" s="326"/>
      <c r="K54" s="326"/>
      <c r="L54" s="326"/>
      <c r="M54" s="326"/>
      <c r="N54" s="326"/>
      <c r="O54" s="326"/>
      <c r="P54" s="326"/>
      <c r="Q54" s="326"/>
      <c r="R54" s="326"/>
      <c r="S54" s="326"/>
      <c r="T54" s="326"/>
      <c r="U54" s="326"/>
    </row>
    <row r="55" spans="2:21" ht="39" customHeight="1" x14ac:dyDescent="0.25">
      <c r="B55" s="30" t="s">
        <v>70</v>
      </c>
      <c r="C55" s="31" t="s">
        <v>265</v>
      </c>
      <c r="D55" s="71">
        <v>29000</v>
      </c>
      <c r="E55" s="363"/>
      <c r="F55" s="77">
        <v>10</v>
      </c>
      <c r="G55" s="64">
        <f t="shared" si="4"/>
        <v>0</v>
      </c>
      <c r="J55" s="326"/>
      <c r="K55" s="326"/>
      <c r="L55" s="326"/>
      <c r="M55" s="326"/>
      <c r="N55" s="326"/>
      <c r="O55" s="326"/>
      <c r="P55" s="326"/>
      <c r="Q55" s="326"/>
      <c r="R55" s="326"/>
      <c r="S55" s="326"/>
      <c r="T55" s="326"/>
      <c r="U55" s="326"/>
    </row>
    <row r="56" spans="2:21" s="32" customFormat="1" x14ac:dyDescent="0.25">
      <c r="B56" s="30" t="s">
        <v>114</v>
      </c>
      <c r="C56" s="31" t="s">
        <v>115</v>
      </c>
      <c r="D56" s="71"/>
      <c r="E56" s="363">
        <v>189500</v>
      </c>
      <c r="F56" s="77">
        <v>25</v>
      </c>
      <c r="G56" s="64">
        <f>IF(IF(ISBLANK(F56),"",E56-E56/F56*20)&lt;0,0,IF(ISBLANK(F56),"",E56-E56/F56*20))</f>
        <v>37900</v>
      </c>
      <c r="J56" s="331"/>
      <c r="K56" s="331"/>
      <c r="L56" s="331"/>
      <c r="M56" s="331"/>
      <c r="N56" s="331"/>
      <c r="O56" s="331"/>
      <c r="P56" s="331"/>
      <c r="Q56" s="331"/>
      <c r="R56" s="331"/>
      <c r="S56" s="331"/>
      <c r="T56" s="331"/>
      <c r="U56" s="331"/>
    </row>
    <row r="57" spans="2:21" x14ac:dyDescent="0.25">
      <c r="B57" s="164" t="s">
        <v>116</v>
      </c>
      <c r="C57" s="31" t="s">
        <v>117</v>
      </c>
      <c r="D57" s="71">
        <v>40812</v>
      </c>
      <c r="E57" s="363"/>
      <c r="F57" s="77">
        <v>10</v>
      </c>
      <c r="G57" s="64">
        <f t="shared" si="4"/>
        <v>0</v>
      </c>
      <c r="J57" s="326"/>
      <c r="K57" s="326"/>
      <c r="L57" s="326"/>
      <c r="M57" s="326"/>
      <c r="N57" s="326"/>
      <c r="O57" s="326"/>
      <c r="P57" s="326"/>
      <c r="Q57" s="326"/>
      <c r="R57" s="326"/>
      <c r="S57" s="326"/>
      <c r="T57" s="326"/>
      <c r="U57" s="326"/>
    </row>
    <row r="58" spans="2:21" ht="14.25" customHeight="1" x14ac:dyDescent="0.25">
      <c r="B58" s="383" t="s">
        <v>118</v>
      </c>
      <c r="C58" s="384"/>
      <c r="D58" s="40">
        <f>SUM(D59)</f>
        <v>275190</v>
      </c>
      <c r="E58" s="364">
        <f>SUM(E59)</f>
        <v>0</v>
      </c>
      <c r="F58" s="74"/>
      <c r="G58" s="61">
        <f>G59</f>
        <v>45628</v>
      </c>
      <c r="J58" s="326"/>
      <c r="K58" s="326"/>
      <c r="L58" s="326"/>
      <c r="M58" s="326"/>
      <c r="N58" s="326"/>
      <c r="O58" s="326"/>
      <c r="P58" s="326"/>
      <c r="Q58" s="326"/>
      <c r="R58" s="326"/>
      <c r="S58" s="326"/>
      <c r="T58" s="326"/>
      <c r="U58" s="326"/>
    </row>
    <row r="59" spans="2:21" x14ac:dyDescent="0.25">
      <c r="B59" s="14">
        <v>7</v>
      </c>
      <c r="C59" s="15" t="s">
        <v>119</v>
      </c>
      <c r="D59" s="38">
        <f>SUM(D60:D63)</f>
        <v>275190</v>
      </c>
      <c r="E59" s="360">
        <f>SUM(E60:E63)</f>
        <v>0</v>
      </c>
      <c r="F59" s="75"/>
      <c r="G59" s="62">
        <f>SUM(G60:G63)</f>
        <v>45628</v>
      </c>
      <c r="J59" s="326"/>
      <c r="K59" s="326"/>
      <c r="L59" s="326"/>
      <c r="M59" s="326"/>
      <c r="N59" s="326"/>
      <c r="O59" s="326"/>
      <c r="P59" s="326"/>
      <c r="Q59" s="326"/>
      <c r="R59" s="326"/>
      <c r="S59" s="326"/>
      <c r="T59" s="326"/>
      <c r="U59" s="326"/>
    </row>
    <row r="60" spans="2:21" x14ac:dyDescent="0.25">
      <c r="B60" s="20" t="s">
        <v>120</v>
      </c>
      <c r="C60" s="21" t="s">
        <v>121</v>
      </c>
      <c r="D60" s="69">
        <v>229562</v>
      </c>
      <c r="E60" s="361"/>
      <c r="F60" s="77">
        <v>10</v>
      </c>
      <c r="G60" s="64">
        <f>IF(IF(ISBLANK(F60),"",D60-D60/F60*20)&lt;0,0,IF(ISBLANK(F60),"",D60-D60/F60*20))</f>
        <v>0</v>
      </c>
      <c r="J60" s="326"/>
      <c r="K60" s="326"/>
      <c r="L60" s="326"/>
      <c r="M60" s="326"/>
      <c r="N60" s="326"/>
      <c r="O60" s="326"/>
      <c r="P60" s="326"/>
      <c r="Q60" s="326"/>
      <c r="R60" s="326"/>
      <c r="S60" s="326"/>
      <c r="T60" s="326"/>
      <c r="U60" s="326"/>
    </row>
    <row r="61" spans="2:21" ht="15" customHeight="1" x14ac:dyDescent="0.25">
      <c r="B61" s="20" t="s">
        <v>122</v>
      </c>
      <c r="C61" s="21" t="s">
        <v>123</v>
      </c>
      <c r="D61" s="70" t="s">
        <v>41</v>
      </c>
      <c r="E61" s="361"/>
      <c r="F61" s="77"/>
      <c r="G61" s="64" t="str">
        <f>IF(IF(ISBLANK(F61),"",D61-D61/F61*20)&lt;0,0,IF(ISBLANK(F61),"",D61-D61/F61*20))</f>
        <v/>
      </c>
      <c r="J61" s="326"/>
      <c r="K61" s="326"/>
      <c r="L61" s="326"/>
      <c r="M61" s="326"/>
      <c r="N61" s="326"/>
      <c r="O61" s="326"/>
      <c r="P61" s="326"/>
      <c r="Q61" s="326"/>
      <c r="R61" s="326"/>
      <c r="S61" s="326"/>
      <c r="T61" s="326"/>
      <c r="U61" s="326"/>
    </row>
    <row r="62" spans="2:21" ht="15" customHeight="1" x14ac:dyDescent="0.25">
      <c r="B62" s="20" t="s">
        <v>124</v>
      </c>
      <c r="C62" s="21" t="s">
        <v>125</v>
      </c>
      <c r="D62" s="70">
        <v>45628</v>
      </c>
      <c r="E62" s="361"/>
      <c r="F62" s="77" t="s">
        <v>31</v>
      </c>
      <c r="G62" s="64">
        <f>D62</f>
        <v>45628</v>
      </c>
      <c r="J62" s="326"/>
      <c r="K62" s="326"/>
      <c r="L62" s="326"/>
      <c r="M62" s="326"/>
      <c r="N62" s="326"/>
      <c r="O62" s="326"/>
      <c r="P62" s="326"/>
      <c r="Q62" s="326"/>
      <c r="R62" s="326"/>
      <c r="S62" s="326"/>
      <c r="T62" s="326"/>
      <c r="U62" s="326"/>
    </row>
    <row r="63" spans="2:21" x14ac:dyDescent="0.25">
      <c r="B63" s="20" t="s">
        <v>59</v>
      </c>
      <c r="C63" s="21"/>
      <c r="D63" s="70" t="s">
        <v>41</v>
      </c>
      <c r="E63" s="361"/>
      <c r="F63" s="77"/>
      <c r="G63" s="64" t="str">
        <f>IF(IF(ISBLANK(F63),"",D63-D63/F63*20)&lt;0,0,IF(ISBLANK(F63),"",D63-D63/F63*20))</f>
        <v/>
      </c>
      <c r="J63" s="326"/>
      <c r="K63" s="326"/>
      <c r="L63" s="326"/>
      <c r="M63" s="326"/>
      <c r="N63" s="326"/>
      <c r="O63" s="326"/>
      <c r="P63" s="326"/>
      <c r="Q63" s="326"/>
      <c r="R63" s="326"/>
      <c r="S63" s="326"/>
      <c r="T63" s="326"/>
      <c r="U63" s="326"/>
    </row>
    <row r="64" spans="2:21" ht="14.25" customHeight="1" x14ac:dyDescent="0.25">
      <c r="B64" s="383" t="s">
        <v>126</v>
      </c>
      <c r="C64" s="384"/>
      <c r="D64" s="40">
        <f>SUM(D65)</f>
        <v>506343</v>
      </c>
      <c r="E64" s="364">
        <f>SUM(E65)</f>
        <v>9412.5</v>
      </c>
      <c r="F64" s="74"/>
      <c r="G64" s="61">
        <f>G65</f>
        <v>100241.30000000005</v>
      </c>
      <c r="J64" s="326"/>
      <c r="K64" s="326"/>
      <c r="L64" s="326"/>
      <c r="M64" s="326"/>
      <c r="N64" s="326"/>
      <c r="O64" s="326"/>
      <c r="P64" s="326"/>
      <c r="Q64" s="326"/>
      <c r="R64" s="326"/>
      <c r="S64" s="326"/>
      <c r="T64" s="326"/>
      <c r="U64" s="326"/>
    </row>
    <row r="65" spans="2:21" ht="14.25" customHeight="1" x14ac:dyDescent="0.25">
      <c r="B65" s="42">
        <v>8</v>
      </c>
      <c r="C65" s="65" t="s">
        <v>127</v>
      </c>
      <c r="D65" s="44">
        <f>SUM(D66:D70)</f>
        <v>506343</v>
      </c>
      <c r="E65" s="360">
        <f>SUM(E66:E70)</f>
        <v>9412.5</v>
      </c>
      <c r="F65" s="75"/>
      <c r="G65" s="62">
        <f>SUM(G66:G70)</f>
        <v>100241.30000000005</v>
      </c>
      <c r="J65" s="326"/>
      <c r="K65" s="326"/>
      <c r="L65" s="326"/>
      <c r="M65" s="326"/>
      <c r="N65" s="326"/>
      <c r="O65" s="326"/>
      <c r="P65" s="326"/>
      <c r="Q65" s="326"/>
      <c r="R65" s="326"/>
      <c r="S65" s="326"/>
      <c r="T65" s="326"/>
      <c r="U65" s="326"/>
    </row>
    <row r="66" spans="2:21" ht="14.25" customHeight="1" x14ac:dyDescent="0.25">
      <c r="B66" s="66" t="s">
        <v>128</v>
      </c>
      <c r="C66" s="67" t="s">
        <v>129</v>
      </c>
      <c r="D66" s="72">
        <v>6690</v>
      </c>
      <c r="E66" s="365"/>
      <c r="F66" s="77">
        <v>10</v>
      </c>
      <c r="G66" s="64">
        <f>IF(IF(ISBLANK(F66),"",D66-D66/F66*20)&lt;0,0,IF(ISBLANK(F66),"",D66-D66/F66*20))</f>
        <v>0</v>
      </c>
      <c r="J66" s="326"/>
      <c r="K66" s="326"/>
      <c r="L66" s="327"/>
      <c r="M66" s="326"/>
      <c r="N66" s="326"/>
      <c r="O66" s="326"/>
      <c r="P66" s="326"/>
      <c r="Q66" s="326"/>
      <c r="R66" s="326"/>
      <c r="S66" s="326"/>
      <c r="T66" s="326"/>
      <c r="U66" s="326"/>
    </row>
    <row r="67" spans="2:21" ht="14.25" customHeight="1" x14ac:dyDescent="0.25">
      <c r="B67" s="66" t="s">
        <v>130</v>
      </c>
      <c r="C67" s="67" t="s">
        <v>131</v>
      </c>
      <c r="D67" s="339">
        <v>491794</v>
      </c>
      <c r="E67" s="366"/>
      <c r="F67" s="77">
        <v>25</v>
      </c>
      <c r="G67" s="64">
        <f>IF(IF(ISBLANK(F67),"",D67-D67/F67*20)&lt;0,0,IF(ISBLANK(F67),"",D67-D67/F67*20))+IF(IF(ISBLANK(F67),"",E67-E67/F67*20)&lt;0,0,IF(ISBLANK(F67),"",E67-E67/F67*20))</f>
        <v>98358.800000000047</v>
      </c>
      <c r="J67" s="326"/>
      <c r="K67" s="326"/>
      <c r="L67" s="326"/>
      <c r="M67" s="326"/>
      <c r="N67" s="326"/>
      <c r="O67" s="326"/>
      <c r="P67" s="326"/>
      <c r="Q67" s="326"/>
      <c r="R67" s="326"/>
      <c r="S67" s="326"/>
      <c r="T67" s="326"/>
      <c r="U67" s="326"/>
    </row>
    <row r="68" spans="2:21" ht="14.25" customHeight="1" x14ac:dyDescent="0.25">
      <c r="B68" s="66" t="s">
        <v>132</v>
      </c>
      <c r="C68" s="67" t="s">
        <v>133</v>
      </c>
      <c r="D68" s="340">
        <v>7859</v>
      </c>
      <c r="E68" s="365"/>
      <c r="F68" s="77">
        <v>10</v>
      </c>
      <c r="G68" s="64">
        <f>IF(IF(ISBLANK(F68),"",D68-D68/F68*20)&lt;0,0,IF(ISBLANK(F68),"",D68-D68/F68*20))</f>
        <v>0</v>
      </c>
      <c r="J68" s="326"/>
      <c r="K68" s="326"/>
      <c r="L68" s="326"/>
      <c r="M68" s="326"/>
      <c r="N68" s="326"/>
      <c r="O68" s="326"/>
      <c r="P68" s="326"/>
      <c r="Q68" s="326"/>
      <c r="R68" s="326"/>
      <c r="S68" s="326"/>
      <c r="T68" s="326"/>
      <c r="U68" s="326"/>
    </row>
    <row r="69" spans="2:21" ht="14.25" customHeight="1" x14ac:dyDescent="0.25">
      <c r="B69" s="66" t="s">
        <v>134</v>
      </c>
      <c r="C69" s="67" t="s">
        <v>135</v>
      </c>
      <c r="D69" s="72"/>
      <c r="E69" s="365">
        <v>9412.5</v>
      </c>
      <c r="F69" s="77">
        <v>25</v>
      </c>
      <c r="G69" s="64">
        <f>IF(IF(ISBLANK(F69),"",E69-E69/F69*20)&lt;0,0,IF(ISBLANK(F69),"",E69-E69/F69*20))</f>
        <v>1882.5</v>
      </c>
      <c r="J69" s="326"/>
      <c r="K69" s="326"/>
      <c r="L69" s="326"/>
      <c r="M69" s="326"/>
      <c r="N69" s="326"/>
      <c r="O69" s="326"/>
      <c r="P69" s="326"/>
      <c r="Q69" s="326"/>
      <c r="R69" s="326"/>
      <c r="S69" s="326"/>
      <c r="T69" s="326"/>
      <c r="U69" s="326"/>
    </row>
    <row r="70" spans="2:21" ht="14.25" customHeight="1" thickBot="1" x14ac:dyDescent="0.3">
      <c r="B70" s="66" t="s">
        <v>136</v>
      </c>
      <c r="C70" s="67"/>
      <c r="D70" s="72"/>
      <c r="E70" s="365"/>
      <c r="F70" s="77"/>
      <c r="G70" s="64" t="str">
        <f>IF(IF(ISBLANK(F70),"",D70-D70/F70*20)&lt;0,0,IF(ISBLANK(F70),"",D70-D70/F70*20))</f>
        <v/>
      </c>
      <c r="J70" s="326"/>
      <c r="K70" s="326"/>
      <c r="L70" s="326"/>
      <c r="M70" s="326"/>
      <c r="N70" s="326"/>
      <c r="O70" s="326"/>
      <c r="P70" s="326"/>
      <c r="Q70" s="326"/>
      <c r="R70" s="326"/>
      <c r="S70" s="326"/>
      <c r="T70" s="326"/>
      <c r="U70" s="326"/>
    </row>
    <row r="71" spans="2:21" ht="14.25" customHeight="1" thickBot="1" x14ac:dyDescent="0.3">
      <c r="B71" s="388" t="s">
        <v>286</v>
      </c>
      <c r="C71" s="389"/>
      <c r="D71" s="45">
        <f>SUM(D9+D27+D58+D64)-D49-D60-D68</f>
        <v>4575062</v>
      </c>
      <c r="E71" s="367">
        <f>SUM(E9+E27+E58+E64)-E11</f>
        <v>242226.5</v>
      </c>
      <c r="F71" s="78"/>
      <c r="G71" s="68">
        <f>SUM(G9+G27+G58+G64)</f>
        <v>357458.80000000005</v>
      </c>
      <c r="J71" s="326"/>
      <c r="K71" s="326"/>
      <c r="L71" s="327"/>
      <c r="M71" s="327"/>
      <c r="N71" s="327"/>
      <c r="O71" s="326"/>
      <c r="P71" s="326"/>
      <c r="Q71" s="326"/>
      <c r="R71" s="326"/>
      <c r="S71" s="326"/>
      <c r="T71" s="326"/>
      <c r="U71" s="326"/>
    </row>
    <row r="72" spans="2:21" ht="14.25" customHeight="1" x14ac:dyDescent="0.25">
      <c r="B72" s="390" t="s">
        <v>137</v>
      </c>
      <c r="C72" s="391"/>
      <c r="D72" s="34">
        <f>SUM(D73)</f>
        <v>148986.79507378436</v>
      </c>
      <c r="E72" s="368">
        <f>SUM(E73)</f>
        <v>4820.1680195707213</v>
      </c>
      <c r="F72" s="35"/>
      <c r="G72" s="35"/>
      <c r="J72" s="326"/>
      <c r="K72" s="332"/>
      <c r="L72" s="327"/>
      <c r="M72" s="326"/>
      <c r="N72" s="326"/>
      <c r="O72" s="326"/>
      <c r="P72" s="326"/>
      <c r="Q72" s="326"/>
      <c r="R72" s="326"/>
      <c r="S72" s="326"/>
      <c r="T72" s="326"/>
      <c r="U72" s="326"/>
    </row>
    <row r="73" spans="2:21" x14ac:dyDescent="0.25">
      <c r="B73" s="36">
        <v>9</v>
      </c>
      <c r="C73" s="37" t="s">
        <v>138</v>
      </c>
      <c r="D73" s="333">
        <v>148986.79507378436</v>
      </c>
      <c r="E73" s="369">
        <v>4820.1680195707213</v>
      </c>
      <c r="F73" s="79"/>
      <c r="G73" s="39"/>
      <c r="J73" s="326"/>
      <c r="K73" s="326"/>
      <c r="L73" s="326"/>
      <c r="M73" s="326"/>
      <c r="N73" s="326"/>
      <c r="O73" s="326"/>
      <c r="P73" s="326"/>
      <c r="Q73" s="326"/>
      <c r="R73" s="326"/>
      <c r="S73" s="326"/>
      <c r="T73" s="326"/>
      <c r="U73" s="326"/>
    </row>
    <row r="74" spans="2:21" x14ac:dyDescent="0.25">
      <c r="B74" s="383" t="s">
        <v>139</v>
      </c>
      <c r="C74" s="384"/>
      <c r="D74" s="40">
        <f>SUM(D75)</f>
        <v>114376.55</v>
      </c>
      <c r="E74" s="370">
        <f>SUM(E75)</f>
        <v>6055.6625000000004</v>
      </c>
      <c r="F74" s="41"/>
      <c r="G74" s="41"/>
      <c r="J74" s="326"/>
      <c r="K74" s="326"/>
      <c r="L74" s="326"/>
      <c r="M74" s="326"/>
      <c r="N74" s="326"/>
      <c r="O74" s="326"/>
      <c r="P74" s="326"/>
      <c r="Q74" s="326"/>
      <c r="R74" s="326"/>
      <c r="S74" s="326"/>
      <c r="T74" s="326"/>
      <c r="U74" s="326"/>
    </row>
    <row r="75" spans="2:21" ht="15.75" thickBot="1" x14ac:dyDescent="0.3">
      <c r="B75" s="42">
        <v>10</v>
      </c>
      <c r="C75" s="43">
        <v>2.5000000000000001E-2</v>
      </c>
      <c r="D75" s="44">
        <f>D71*$C$75</f>
        <v>114376.55</v>
      </c>
      <c r="E75" s="371">
        <f>E71*$C$75</f>
        <v>6055.6625000000004</v>
      </c>
      <c r="F75" s="79"/>
      <c r="G75" s="39"/>
      <c r="J75" s="326"/>
      <c r="K75" s="326"/>
      <c r="L75" s="327"/>
      <c r="M75" s="327"/>
      <c r="N75" s="327"/>
      <c r="O75" s="326"/>
      <c r="P75" s="326"/>
      <c r="Q75" s="326"/>
      <c r="R75" s="326"/>
      <c r="S75" s="326"/>
      <c r="T75" s="326"/>
      <c r="U75" s="326"/>
    </row>
    <row r="76" spans="2:21" ht="15.75" thickBot="1" x14ac:dyDescent="0.3">
      <c r="B76" s="388" t="s">
        <v>140</v>
      </c>
      <c r="C76" s="389"/>
      <c r="D76" s="45">
        <f>SUM(D71+D72+D74)</f>
        <v>4838425.3450737838</v>
      </c>
      <c r="E76" s="367">
        <f>SUM(E71+E72+E74)</f>
        <v>253102.33051957074</v>
      </c>
      <c r="F76" s="41"/>
      <c r="G76" s="41"/>
      <c r="J76" s="326"/>
      <c r="K76" s="326"/>
      <c r="L76" s="326"/>
      <c r="M76" s="326"/>
      <c r="N76" s="326"/>
      <c r="O76" s="326"/>
      <c r="P76" s="326"/>
      <c r="Q76" s="326"/>
      <c r="R76" s="326"/>
      <c r="S76" s="326"/>
      <c r="T76" s="326"/>
      <c r="U76" s="326"/>
    </row>
    <row r="77" spans="2:21" x14ac:dyDescent="0.25">
      <c r="B77" s="390" t="s">
        <v>141</v>
      </c>
      <c r="C77" s="391"/>
      <c r="D77" s="34">
        <f>SUM(D78)</f>
        <v>0</v>
      </c>
      <c r="E77" s="368">
        <f>SUM(E78)</f>
        <v>0</v>
      </c>
      <c r="F77" s="41"/>
      <c r="G77" s="41"/>
      <c r="J77" s="326"/>
      <c r="K77" s="326"/>
      <c r="L77" s="326"/>
      <c r="M77" s="326"/>
      <c r="N77" s="326"/>
      <c r="O77" s="326"/>
      <c r="P77" s="326"/>
      <c r="Q77" s="326"/>
      <c r="R77" s="326"/>
      <c r="S77" s="326"/>
      <c r="T77" s="326"/>
      <c r="U77" s="326"/>
    </row>
    <row r="78" spans="2:21" ht="15.75" thickBot="1" x14ac:dyDescent="0.3">
      <c r="B78" s="33">
        <v>11</v>
      </c>
      <c r="C78" s="46" t="s">
        <v>142</v>
      </c>
      <c r="D78" s="47">
        <v>0</v>
      </c>
      <c r="E78" s="372">
        <v>0</v>
      </c>
      <c r="F78" s="79"/>
      <c r="G78" s="48"/>
      <c r="J78" s="326"/>
      <c r="K78" s="326"/>
      <c r="L78" s="326"/>
      <c r="M78" s="326"/>
      <c r="N78" s="326"/>
      <c r="O78" s="326"/>
      <c r="P78" s="326"/>
      <c r="Q78" s="326"/>
      <c r="R78" s="326"/>
      <c r="S78" s="326"/>
      <c r="T78" s="326"/>
      <c r="U78" s="326"/>
    </row>
    <row r="79" spans="2:21" ht="15.75" thickBot="1" x14ac:dyDescent="0.3">
      <c r="B79" s="388" t="s">
        <v>143</v>
      </c>
      <c r="C79" s="389"/>
      <c r="D79" s="45">
        <f>D76-D77</f>
        <v>4838425.3450737838</v>
      </c>
      <c r="E79" s="367">
        <f>E76-E77</f>
        <v>253102.33051957074</v>
      </c>
      <c r="F79" s="41"/>
      <c r="G79" s="41"/>
      <c r="J79" s="326"/>
      <c r="K79" s="326"/>
      <c r="L79" s="326"/>
      <c r="M79" s="326"/>
      <c r="N79" s="326"/>
      <c r="O79" s="326"/>
      <c r="P79" s="326"/>
      <c r="Q79" s="326"/>
      <c r="R79" s="326"/>
      <c r="S79" s="326"/>
      <c r="T79" s="326"/>
      <c r="U79" s="326"/>
    </row>
    <row r="80" spans="2:21" x14ac:dyDescent="0.25">
      <c r="B80" s="390" t="s">
        <v>144</v>
      </c>
      <c r="C80" s="391"/>
      <c r="D80" s="34">
        <f>SUM(D81)</f>
        <v>967685.06901475682</v>
      </c>
      <c r="E80" s="368">
        <f>SUM(E81)</f>
        <v>50620.46610391415</v>
      </c>
      <c r="F80" s="41"/>
      <c r="G80" s="41"/>
      <c r="J80" s="326"/>
      <c r="K80" s="326"/>
      <c r="L80" s="326"/>
      <c r="M80" s="326"/>
      <c r="N80" s="326"/>
      <c r="O80" s="326"/>
      <c r="P80" s="326"/>
      <c r="Q80" s="326"/>
      <c r="R80" s="326"/>
      <c r="S80" s="326"/>
      <c r="T80" s="326"/>
      <c r="U80" s="326"/>
    </row>
    <row r="81" spans="2:21" x14ac:dyDescent="0.25">
      <c r="B81" s="36">
        <v>12</v>
      </c>
      <c r="C81" s="49">
        <v>0.2</v>
      </c>
      <c r="D81" s="38">
        <f>D76*$C$81</f>
        <v>967685.06901475682</v>
      </c>
      <c r="E81" s="358">
        <f>E76*$C$81</f>
        <v>50620.46610391415</v>
      </c>
      <c r="F81" s="79"/>
      <c r="G81" s="50"/>
      <c r="J81" s="326"/>
      <c r="K81" s="326"/>
      <c r="L81" s="326"/>
      <c r="M81" s="326"/>
      <c r="N81" s="326"/>
      <c r="O81" s="326"/>
      <c r="P81" s="326"/>
      <c r="Q81" s="326"/>
      <c r="R81" s="326"/>
      <c r="S81" s="326"/>
      <c r="T81" s="326"/>
      <c r="U81" s="326"/>
    </row>
    <row r="82" spans="2:21" ht="15.75" thickBot="1" x14ac:dyDescent="0.3">
      <c r="B82" s="392" t="s">
        <v>145</v>
      </c>
      <c r="C82" s="393"/>
      <c r="D82" s="51">
        <f>SUM(D79+D80)</f>
        <v>5806110.4140885407</v>
      </c>
      <c r="E82" s="373">
        <f>SUM(E79+E80)</f>
        <v>303722.79662348487</v>
      </c>
      <c r="F82" s="41"/>
      <c r="G82" s="41"/>
      <c r="J82" s="326"/>
      <c r="K82" s="326"/>
      <c r="L82" s="326"/>
      <c r="M82" s="326"/>
      <c r="N82" s="326"/>
      <c r="O82" s="326"/>
      <c r="P82" s="326"/>
      <c r="Q82" s="326"/>
      <c r="R82" s="326"/>
      <c r="S82" s="326"/>
      <c r="T82" s="326"/>
      <c r="U82" s="326"/>
    </row>
    <row r="83" spans="2:21" ht="15" customHeight="1" x14ac:dyDescent="0.25">
      <c r="B83" s="52"/>
      <c r="D83" s="29"/>
      <c r="E83" s="29"/>
      <c r="I83" s="29"/>
      <c r="J83" s="326"/>
      <c r="K83" s="326"/>
      <c r="L83" s="326"/>
      <c r="M83" s="326"/>
      <c r="N83" s="326"/>
      <c r="O83" s="326"/>
      <c r="P83" s="326"/>
      <c r="Q83" s="326"/>
      <c r="R83" s="326"/>
      <c r="S83" s="326"/>
      <c r="T83" s="326"/>
      <c r="U83" s="326"/>
    </row>
    <row r="84" spans="2:21" x14ac:dyDescent="0.25">
      <c r="B84" s="52"/>
      <c r="D84" s="53"/>
      <c r="E84" s="53"/>
      <c r="H84" s="29"/>
      <c r="J84" s="326"/>
      <c r="K84" s="326"/>
      <c r="L84" s="326"/>
      <c r="M84" s="326"/>
      <c r="N84" s="326"/>
      <c r="O84" s="326"/>
      <c r="P84" s="326"/>
      <c r="Q84" s="326"/>
      <c r="R84" s="326"/>
      <c r="S84" s="326"/>
      <c r="T84" s="326"/>
      <c r="U84" s="326"/>
    </row>
    <row r="85" spans="2:21" x14ac:dyDescent="0.25">
      <c r="B85" s="52"/>
      <c r="D85" s="53"/>
      <c r="E85" s="53"/>
      <c r="J85" s="326"/>
      <c r="K85" s="326"/>
      <c r="L85" s="326"/>
      <c r="M85" s="326"/>
      <c r="N85" s="326"/>
      <c r="O85" s="326"/>
      <c r="P85" s="326"/>
      <c r="Q85" s="326"/>
      <c r="R85" s="326"/>
      <c r="S85" s="326"/>
      <c r="T85" s="326"/>
      <c r="U85" s="326"/>
    </row>
    <row r="86" spans="2:21" x14ac:dyDescent="0.25">
      <c r="B86" s="52"/>
      <c r="D86" s="53"/>
      <c r="E86" s="53"/>
      <c r="J86" s="326"/>
      <c r="K86" s="326"/>
      <c r="L86" s="326"/>
      <c r="M86" s="326"/>
      <c r="N86" s="326"/>
      <c r="O86" s="326"/>
      <c r="P86" s="326"/>
      <c r="Q86" s="326"/>
      <c r="R86" s="326"/>
      <c r="S86" s="326"/>
      <c r="T86" s="326"/>
      <c r="U86" s="326"/>
    </row>
    <row r="87" spans="2:21" x14ac:dyDescent="0.25">
      <c r="B87" s="52"/>
      <c r="D87" s="53"/>
      <c r="E87" s="53"/>
    </row>
    <row r="88" spans="2:21" x14ac:dyDescent="0.25">
      <c r="B88" s="52"/>
      <c r="C88" s="54"/>
      <c r="D88" s="29"/>
      <c r="E88" s="29"/>
    </row>
    <row r="89" spans="2:21" x14ac:dyDescent="0.25">
      <c r="B89" s="52"/>
      <c r="D89" s="29"/>
      <c r="E89" s="29"/>
    </row>
    <row r="91" spans="2:21" x14ac:dyDescent="0.25">
      <c r="C91" s="55"/>
      <c r="D91" s="56"/>
      <c r="E91" s="56"/>
    </row>
  </sheetData>
  <mergeCells count="15">
    <mergeCell ref="B79:C79"/>
    <mergeCell ref="B80:C80"/>
    <mergeCell ref="B82:C82"/>
    <mergeCell ref="B64:C64"/>
    <mergeCell ref="B71:C71"/>
    <mergeCell ref="B72:C72"/>
    <mergeCell ref="B74:C74"/>
    <mergeCell ref="B76:C76"/>
    <mergeCell ref="B77:C77"/>
    <mergeCell ref="B58:C58"/>
    <mergeCell ref="B4:G4"/>
    <mergeCell ref="F6:G6"/>
    <mergeCell ref="F7:G7"/>
    <mergeCell ref="B9:C9"/>
    <mergeCell ref="B27:C27"/>
  </mergeCells>
  <conditionalFormatting sqref="X9">
    <cfRule type="expression" dxfId="83" priority="11">
      <formula>AND($BR10&lt;&gt;"",$CA10="")</formula>
    </cfRule>
    <cfRule type="expression" dxfId="82" priority="12">
      <formula>$BR10&lt;&gt;""</formula>
    </cfRule>
  </conditionalFormatting>
  <conditionalFormatting sqref="X10">
    <cfRule type="expression" dxfId="81" priority="7">
      <formula>AND($BR12&lt;&gt;"",$CA12="")</formula>
    </cfRule>
    <cfRule type="expression" dxfId="80" priority="8">
      <formula>$BR12&lt;&gt;""</formula>
    </cfRule>
  </conditionalFormatting>
  <conditionalFormatting sqref="Y9:AD9 Y10:Y12 Z12:AE12 AE9:AE11">
    <cfRule type="expression" dxfId="79" priority="9">
      <formula>AND($AN10&lt;&gt;"",$AW10="")</formula>
    </cfRule>
    <cfRule type="expression" dxfId="78" priority="10">
      <formula>$AN10&lt;&gt;""</formula>
    </cfRule>
  </conditionalFormatting>
  <conditionalFormatting sqref="AE13:AE14">
    <cfRule type="expression" dxfId="77" priority="13">
      <formula>AND($AN12&lt;&gt;"",$AW12="")</formula>
    </cfRule>
    <cfRule type="expression" dxfId="76" priority="14">
      <formula>$AN12&lt;&gt;""</formula>
    </cfRule>
  </conditionalFormatting>
  <conditionalFormatting sqref="X11">
    <cfRule type="expression" dxfId="75" priority="5">
      <formula>AND($BR13&lt;&gt;"",$CA13="")</formula>
    </cfRule>
    <cfRule type="expression" dxfId="74" priority="6">
      <formula>$BR13&lt;&gt;""</formula>
    </cfRule>
  </conditionalFormatting>
  <conditionalFormatting sqref="Z10:AA11">
    <cfRule type="expression" dxfId="73" priority="3">
      <formula>AND($AN11&lt;&gt;"",$AW11="")</formula>
    </cfRule>
    <cfRule type="expression" dxfId="72" priority="4">
      <formula>$AN11&lt;&gt;""</formula>
    </cfRule>
  </conditionalFormatting>
  <conditionalFormatting sqref="X13:X14">
    <cfRule type="expression" dxfId="71" priority="15">
      <formula>AND($BR13&lt;&gt;"",$CA13="")</formula>
    </cfRule>
    <cfRule type="expression" dxfId="70" priority="16">
      <formula>$BR13&lt;&gt;""</formula>
    </cfRule>
  </conditionalFormatting>
  <conditionalFormatting sqref="Y13:Y14">
    <cfRule type="expression" dxfId="69" priority="17">
      <formula>AND($AN13&lt;&gt;"",$AW13="")</formula>
    </cfRule>
    <cfRule type="expression" dxfId="68" priority="18">
      <formula>$AN13&lt;&gt;""</formula>
    </cfRule>
  </conditionalFormatting>
  <conditionalFormatting sqref="X12">
    <cfRule type="expression" dxfId="67" priority="1">
      <formula>AND($BT13&lt;&gt;"",$CC13="")</formula>
    </cfRule>
    <cfRule type="expression" dxfId="66" priority="2">
      <formula>$BT13&lt;&gt;""</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6048-8D46-4785-A5C0-EDBCBA74FC06}">
  <dimension ref="A1:AO143"/>
  <sheetViews>
    <sheetView zoomScale="80" zoomScaleNormal="80" workbookViewId="0">
      <selection activeCell="B49" sqref="B49:B96"/>
    </sheetView>
  </sheetViews>
  <sheetFormatPr defaultColWidth="9.140625" defaultRowHeight="15" outlineLevelCol="1" x14ac:dyDescent="0.25"/>
  <cols>
    <col min="1" max="1" width="3" style="165" customWidth="1"/>
    <col min="2" max="2" width="55" style="168" customWidth="1"/>
    <col min="3" max="3" width="17" style="165" bestFit="1" customWidth="1"/>
    <col min="4" max="4" width="15" style="165" customWidth="1"/>
    <col min="5" max="5" width="15.28515625" style="165" customWidth="1"/>
    <col min="6" max="6" width="12" style="165" customWidth="1"/>
    <col min="7" max="7" width="12.85546875" style="165" customWidth="1"/>
    <col min="8" max="8" width="2.85546875" style="165" customWidth="1"/>
    <col min="9" max="10" width="13.42578125" style="165" customWidth="1" outlineLevel="1"/>
    <col min="11" max="11" width="13.42578125" style="166" customWidth="1" outlineLevel="1"/>
    <col min="12" max="12" width="13.42578125" style="165" customWidth="1" outlineLevel="1"/>
    <col min="13" max="13" width="13.42578125" style="166" customWidth="1" outlineLevel="1"/>
    <col min="14" max="18" width="13.42578125" style="165" customWidth="1" outlineLevel="1"/>
    <col min="19" max="19" width="2.85546875" style="165" customWidth="1" outlineLevel="1"/>
    <col min="20" max="23" width="13.28515625" style="165" customWidth="1" outlineLevel="1"/>
    <col min="24" max="24" width="2.85546875" style="165" customWidth="1" outlineLevel="1"/>
    <col min="25" max="28" width="11.5703125" style="165" customWidth="1"/>
    <col min="29" max="31" width="9.140625" style="165"/>
    <col min="32" max="32" width="51.7109375" style="165" customWidth="1" outlineLevel="1"/>
    <col min="33" max="33" width="18.5703125" style="165" customWidth="1" outlineLevel="1"/>
    <col min="34" max="34" width="26.5703125" style="165" customWidth="1" outlineLevel="1"/>
    <col min="35" max="35" width="24.7109375" style="165" customWidth="1" outlineLevel="1"/>
    <col min="36" max="36" width="23" style="165" customWidth="1" outlineLevel="1"/>
    <col min="37" max="38" width="9.140625" style="165" customWidth="1" outlineLevel="1"/>
    <col min="39" max="40" width="12.42578125" style="165" customWidth="1" outlineLevel="1"/>
    <col min="41" max="41" width="15.85546875" style="165" bestFit="1" customWidth="1"/>
    <col min="42" max="16384" width="9.140625" style="165"/>
  </cols>
  <sheetData>
    <row r="1" spans="1:41" x14ac:dyDescent="0.25">
      <c r="B1" s="1"/>
      <c r="G1" s="57" t="s">
        <v>146</v>
      </c>
      <c r="H1" s="57"/>
      <c r="AO1" s="167" t="s">
        <v>147</v>
      </c>
    </row>
    <row r="2" spans="1:41" x14ac:dyDescent="0.25">
      <c r="G2" s="58" t="s">
        <v>288</v>
      </c>
      <c r="H2" s="58"/>
    </row>
    <row r="3" spans="1:41" x14ac:dyDescent="0.25">
      <c r="F3" s="59"/>
    </row>
    <row r="4" spans="1:41" ht="15.75" x14ac:dyDescent="0.25">
      <c r="B4" s="394" t="s">
        <v>283</v>
      </c>
      <c r="C4" s="394"/>
      <c r="D4" s="394"/>
      <c r="E4" s="394"/>
      <c r="F4" s="394"/>
      <c r="G4" s="394"/>
      <c r="H4" s="337"/>
      <c r="I4" s="395" t="s">
        <v>148</v>
      </c>
      <c r="J4" s="395"/>
      <c r="K4" s="395"/>
      <c r="L4" s="395"/>
      <c r="M4" s="395"/>
      <c r="N4" s="395"/>
      <c r="O4" s="395"/>
      <c r="P4" s="395"/>
      <c r="Q4" s="395"/>
      <c r="R4" s="395"/>
      <c r="T4" s="395" t="s">
        <v>149</v>
      </c>
      <c r="U4" s="395"/>
      <c r="V4" s="395"/>
      <c r="W4" s="338"/>
      <c r="Y4" s="395" t="s">
        <v>150</v>
      </c>
      <c r="Z4" s="395"/>
      <c r="AA4" s="395"/>
      <c r="AB4" s="338"/>
    </row>
    <row r="5" spans="1:41" ht="15.75" thickBot="1" x14ac:dyDescent="0.3">
      <c r="E5" s="59"/>
    </row>
    <row r="6" spans="1:41" ht="45.75" thickBot="1" x14ac:dyDescent="0.3">
      <c r="B6" s="169" t="s">
        <v>151</v>
      </c>
      <c r="C6" s="170" t="s">
        <v>152</v>
      </c>
      <c r="D6" s="171" t="s">
        <v>153</v>
      </c>
      <c r="E6" s="172" t="s">
        <v>278</v>
      </c>
      <c r="F6" s="173" t="s">
        <v>121</v>
      </c>
      <c r="G6" s="174" t="s">
        <v>123</v>
      </c>
      <c r="H6" s="175"/>
      <c r="I6" s="176" t="s">
        <v>154</v>
      </c>
      <c r="J6" s="177" t="s">
        <v>9</v>
      </c>
      <c r="K6" s="178" t="s">
        <v>155</v>
      </c>
      <c r="L6" s="177" t="s">
        <v>11</v>
      </c>
      <c r="M6" s="178" t="s">
        <v>156</v>
      </c>
      <c r="N6" s="177" t="s">
        <v>13</v>
      </c>
      <c r="O6" s="178" t="s">
        <v>157</v>
      </c>
      <c r="P6" s="177" t="s">
        <v>15</v>
      </c>
      <c r="Q6" s="179" t="s">
        <v>158</v>
      </c>
      <c r="R6" s="180" t="s">
        <v>159</v>
      </c>
      <c r="T6" s="181" t="s">
        <v>9</v>
      </c>
      <c r="U6" s="182" t="s">
        <v>11</v>
      </c>
      <c r="V6" s="183" t="s">
        <v>13</v>
      </c>
      <c r="W6" s="184" t="s">
        <v>15</v>
      </c>
      <c r="X6" s="175"/>
      <c r="Y6" s="185" t="s">
        <v>9</v>
      </c>
      <c r="Z6" s="186" t="s">
        <v>11</v>
      </c>
      <c r="AA6" s="182" t="s">
        <v>13</v>
      </c>
      <c r="AB6" s="187" t="s">
        <v>15</v>
      </c>
      <c r="AF6" s="188" t="s">
        <v>16</v>
      </c>
      <c r="AG6" s="189" t="s">
        <v>17</v>
      </c>
      <c r="AH6" s="189" t="s">
        <v>18</v>
      </c>
      <c r="AI6" s="189" t="s">
        <v>19</v>
      </c>
      <c r="AJ6" s="189" t="s">
        <v>20</v>
      </c>
      <c r="AK6" s="189" t="s">
        <v>21</v>
      </c>
      <c r="AL6" s="189" t="s">
        <v>22</v>
      </c>
      <c r="AM6" s="190" t="s">
        <v>284</v>
      </c>
      <c r="AN6" s="191" t="s">
        <v>160</v>
      </c>
    </row>
    <row r="7" spans="1:41" x14ac:dyDescent="0.25">
      <c r="A7" s="192"/>
      <c r="B7" s="193" t="s">
        <v>161</v>
      </c>
      <c r="C7" s="194">
        <f>I7+K7+M7+O7+Q7</f>
        <v>2</v>
      </c>
      <c r="D7" s="195">
        <v>2660</v>
      </c>
      <c r="E7" s="374">
        <f t="shared" ref="E7:E70" si="0">SUM(C7*D7)</f>
        <v>5320</v>
      </c>
      <c r="F7" s="196" t="s">
        <v>41</v>
      </c>
      <c r="G7" s="197"/>
      <c r="H7" s="165" t="str">
        <f t="shared" ref="H7:H70" si="1">IF(SUM(I7,K7,M7,Q7)-C7=0,"","K")</f>
        <v/>
      </c>
      <c r="I7" s="198">
        <v>2</v>
      </c>
      <c r="J7" s="199">
        <f t="shared" ref="J7:J70" si="2">IF(ISBLANK(I7),"",SUM(I7*$D7))</f>
        <v>5320</v>
      </c>
      <c r="K7" s="200"/>
      <c r="L7" s="199" t="str">
        <f t="shared" ref="L7:L70" si="3">IF(ISBLANK(K7),"",SUM(K7*$D7))</f>
        <v/>
      </c>
      <c r="M7" s="200"/>
      <c r="N7" s="199" t="str">
        <f t="shared" ref="N7:P38" si="4">IF(ISBLANK(M7),"",SUM(M7*$D7))</f>
        <v/>
      </c>
      <c r="O7" s="201"/>
      <c r="P7" s="199" t="str">
        <f t="shared" si="4"/>
        <v/>
      </c>
      <c r="Q7" s="202"/>
      <c r="R7" s="203" t="str">
        <f t="shared" ref="R7:R70" si="5">IF(ISBLANK(Q7),"",SUM(Q7*$D7))</f>
        <v/>
      </c>
      <c r="S7" s="204"/>
      <c r="T7" s="205" t="str">
        <f>IFERROR(IF(ISBLANK($R7),"",IF($R7*$AN$7=0,"",$R7*$AN$7)),"")</f>
        <v/>
      </c>
      <c r="U7" s="199" t="str">
        <f t="shared" ref="U7:U70" si="6">IFERROR(IF(ISBLANK($R7),"",IF($R7*$AN$8=0,"",$R7*$AN$8)),"")</f>
        <v/>
      </c>
      <c r="V7" s="199" t="str">
        <f>IFERROR(IF(ISBLANK($R7),"",IF($R7*$AN$9=0,"",$R7*$AN$9)),"")</f>
        <v/>
      </c>
      <c r="W7" s="203" t="str">
        <f>IFERROR(IF(ISBLANK($R7),"",IF($R7*$AN$10=0,"",$R7*$AN$10)),"")</f>
        <v/>
      </c>
      <c r="X7" s="206" t="str">
        <f>IF(SUM(R7)=SUM(T7:W7),"","K")</f>
        <v/>
      </c>
      <c r="Y7" s="379">
        <f t="shared" ref="Y7:Y70" si="7">IF(SUM(J7,T7)=0,"",SUM(J7,T7))</f>
        <v>5320</v>
      </c>
      <c r="Z7" s="207" t="str">
        <f t="shared" ref="Z7:Z70" si="8">IF(SUM(L7,U7)=0,"",SUM(L7,U7))</f>
        <v/>
      </c>
      <c r="AA7" s="207" t="str">
        <f t="shared" ref="AA7:AA70" si="9">IF(SUM(N7,V7)=0,"",SUM(N7,V7))</f>
        <v/>
      </c>
      <c r="AB7" s="208" t="str">
        <f>IF(SUM(P7,W7)=0,"",SUM(P7,W7))</f>
        <v/>
      </c>
      <c r="AF7" s="209" t="s">
        <v>26</v>
      </c>
      <c r="AG7" s="210">
        <v>2673</v>
      </c>
      <c r="AH7" s="210">
        <v>1128.8070958239186</v>
      </c>
      <c r="AI7" s="210">
        <v>22.236478024926935</v>
      </c>
      <c r="AJ7" s="210">
        <v>638.16318561887135</v>
      </c>
      <c r="AK7" s="210">
        <v>4462.2067594677164</v>
      </c>
      <c r="AL7" s="342">
        <v>0.82368050346433996</v>
      </c>
      <c r="AM7" s="210">
        <f>AK7</f>
        <v>4462.2067594677164</v>
      </c>
      <c r="AN7" s="60">
        <f>AM7/$AM$11</f>
        <v>0.85591536699012405</v>
      </c>
    </row>
    <row r="8" spans="1:41" x14ac:dyDescent="0.25">
      <c r="A8" s="192"/>
      <c r="B8" s="211" t="s">
        <v>162</v>
      </c>
      <c r="C8" s="194">
        <f t="shared" ref="C8:C71" si="10">I8+K8+M8+O8+Q8</f>
        <v>4</v>
      </c>
      <c r="D8" s="195">
        <v>1520</v>
      </c>
      <c r="E8" s="374">
        <f t="shared" si="0"/>
        <v>6080</v>
      </c>
      <c r="F8" s="196" t="s">
        <v>41</v>
      </c>
      <c r="G8" s="212"/>
      <c r="H8" s="165" t="str">
        <f t="shared" si="1"/>
        <v/>
      </c>
      <c r="I8" s="213">
        <v>4</v>
      </c>
      <c r="J8" s="199">
        <f t="shared" si="2"/>
        <v>6080</v>
      </c>
      <c r="K8" s="200"/>
      <c r="L8" s="199" t="str">
        <f t="shared" si="3"/>
        <v/>
      </c>
      <c r="M8" s="200"/>
      <c r="N8" s="199" t="str">
        <f t="shared" si="4"/>
        <v/>
      </c>
      <c r="O8" s="201"/>
      <c r="P8" s="199" t="str">
        <f t="shared" si="4"/>
        <v/>
      </c>
      <c r="Q8" s="214"/>
      <c r="R8" s="203" t="str">
        <f t="shared" si="5"/>
        <v/>
      </c>
      <c r="S8" s="204"/>
      <c r="T8" s="215" t="str">
        <f t="shared" ref="T8:T71" si="11">IFERROR(IF(ISBLANK($R8),"",IF($R8*$AN$7=0,"",$R8*$AN$7)),"")</f>
        <v/>
      </c>
      <c r="U8" s="216" t="str">
        <f t="shared" si="6"/>
        <v/>
      </c>
      <c r="V8" s="216" t="str">
        <f t="shared" ref="V8:V71" si="12">IFERROR(IF(ISBLANK($R8),"",IF($R8*$AN$9=0,"",$R8*$AN$9)),"")</f>
        <v/>
      </c>
      <c r="W8" s="217" t="str">
        <f t="shared" ref="W8:W71" si="13">IFERROR(IF(ISBLANK($R8),"",IF($R8*$AN$10=0,"",$R8*$AN$10)),"")</f>
        <v/>
      </c>
      <c r="X8" s="206" t="str">
        <f t="shared" ref="X8:X71" si="14">IF(SUM(R8)=SUM(T8:W8),"","K")</f>
        <v/>
      </c>
      <c r="Y8" s="380">
        <f t="shared" si="7"/>
        <v>6080</v>
      </c>
      <c r="Z8" s="216" t="str">
        <f t="shared" si="8"/>
        <v/>
      </c>
      <c r="AA8" s="216" t="str">
        <f t="shared" si="9"/>
        <v/>
      </c>
      <c r="AB8" s="217" t="str">
        <f t="shared" ref="AB8:AB71" si="15">IF(SUM(P8,W8)=0,"",SUM(P8,W8))</f>
        <v/>
      </c>
      <c r="AF8" s="209" t="s">
        <v>28</v>
      </c>
      <c r="AG8" s="210">
        <v>46.6</v>
      </c>
      <c r="AH8" s="210">
        <v>1.8440345135376381</v>
      </c>
      <c r="AI8" s="210">
        <v>0.38766175681316695</v>
      </c>
      <c r="AJ8" s="210">
        <v>1.17</v>
      </c>
      <c r="AK8" s="210">
        <v>50.001696270350806</v>
      </c>
      <c r="AL8" s="342">
        <v>9.2298328110072721E-3</v>
      </c>
      <c r="AM8" s="210">
        <f>AK8*0</f>
        <v>0</v>
      </c>
      <c r="AN8" s="60">
        <f t="shared" ref="AN8:AN11" si="16">AM8/$AM$11</f>
        <v>0</v>
      </c>
    </row>
    <row r="9" spans="1:41" x14ac:dyDescent="0.25">
      <c r="A9" s="192"/>
      <c r="B9" s="211" t="s">
        <v>163</v>
      </c>
      <c r="C9" s="194">
        <f t="shared" si="10"/>
        <v>2</v>
      </c>
      <c r="D9" s="195">
        <v>2587.04</v>
      </c>
      <c r="E9" s="374">
        <f t="shared" si="0"/>
        <v>5174.08</v>
      </c>
      <c r="F9" s="196" t="s">
        <v>41</v>
      </c>
      <c r="G9" s="212"/>
      <c r="H9" s="165" t="str">
        <f t="shared" si="1"/>
        <v/>
      </c>
      <c r="I9" s="213">
        <v>2</v>
      </c>
      <c r="J9" s="199">
        <f t="shared" si="2"/>
        <v>5174.08</v>
      </c>
      <c r="K9" s="200"/>
      <c r="L9" s="199" t="str">
        <f t="shared" si="3"/>
        <v/>
      </c>
      <c r="M9" s="200"/>
      <c r="N9" s="199" t="str">
        <f t="shared" si="4"/>
        <v/>
      </c>
      <c r="O9" s="201"/>
      <c r="P9" s="199" t="str">
        <f t="shared" si="4"/>
        <v/>
      </c>
      <c r="Q9" s="214"/>
      <c r="R9" s="203" t="str">
        <f t="shared" si="5"/>
        <v/>
      </c>
      <c r="S9" s="204"/>
      <c r="T9" s="215" t="str">
        <f t="shared" si="11"/>
        <v/>
      </c>
      <c r="U9" s="216" t="str">
        <f t="shared" si="6"/>
        <v/>
      </c>
      <c r="V9" s="216" t="str">
        <f t="shared" si="12"/>
        <v/>
      </c>
      <c r="W9" s="217" t="str">
        <f t="shared" si="13"/>
        <v/>
      </c>
      <c r="X9" s="206" t="str">
        <f t="shared" si="14"/>
        <v/>
      </c>
      <c r="Y9" s="380">
        <f t="shared" si="7"/>
        <v>5174.08</v>
      </c>
      <c r="Z9" s="216" t="str">
        <f t="shared" si="8"/>
        <v/>
      </c>
      <c r="AA9" s="216" t="str">
        <f t="shared" si="9"/>
        <v/>
      </c>
      <c r="AB9" s="217" t="str">
        <f t="shared" si="15"/>
        <v/>
      </c>
      <c r="AF9" s="209" t="s">
        <v>32</v>
      </c>
      <c r="AG9" s="210">
        <v>502.7</v>
      </c>
      <c r="AH9" s="210">
        <v>130.74521003743243</v>
      </c>
      <c r="AI9" s="210">
        <v>4.1819219989265886</v>
      </c>
      <c r="AJ9" s="210">
        <v>113.53992039431893</v>
      </c>
      <c r="AK9" s="210">
        <v>751.16705243067781</v>
      </c>
      <c r="AL9" s="342">
        <v>0.13865822210482476</v>
      </c>
      <c r="AM9" s="210">
        <f t="shared" ref="AM9" si="17">AK9</f>
        <v>751.16705243067781</v>
      </c>
      <c r="AN9" s="60">
        <f t="shared" si="16"/>
        <v>0.14408463300987587</v>
      </c>
    </row>
    <row r="10" spans="1:41" x14ac:dyDescent="0.25">
      <c r="A10" s="192"/>
      <c r="B10" s="211" t="s">
        <v>164</v>
      </c>
      <c r="C10" s="194">
        <f t="shared" si="10"/>
        <v>1</v>
      </c>
      <c r="D10" s="195">
        <v>1989.68</v>
      </c>
      <c r="E10" s="374">
        <f t="shared" si="0"/>
        <v>1989.68</v>
      </c>
      <c r="F10" s="196" t="s">
        <v>41</v>
      </c>
      <c r="G10" s="212"/>
      <c r="H10" s="165" t="str">
        <f t="shared" si="1"/>
        <v/>
      </c>
      <c r="I10" s="213">
        <v>1</v>
      </c>
      <c r="J10" s="199">
        <f t="shared" si="2"/>
        <v>1989.68</v>
      </c>
      <c r="K10" s="200"/>
      <c r="L10" s="199" t="str">
        <f t="shared" si="3"/>
        <v/>
      </c>
      <c r="M10" s="200"/>
      <c r="N10" s="199" t="str">
        <f t="shared" si="4"/>
        <v/>
      </c>
      <c r="O10" s="201"/>
      <c r="P10" s="199" t="str">
        <f t="shared" si="4"/>
        <v/>
      </c>
      <c r="Q10" s="214"/>
      <c r="R10" s="203" t="str">
        <f t="shared" si="5"/>
        <v/>
      </c>
      <c r="S10" s="204"/>
      <c r="T10" s="215" t="str">
        <f t="shared" si="11"/>
        <v/>
      </c>
      <c r="U10" s="216" t="str">
        <f t="shared" si="6"/>
        <v/>
      </c>
      <c r="V10" s="216" t="str">
        <f t="shared" si="12"/>
        <v/>
      </c>
      <c r="W10" s="217" t="str">
        <f t="shared" si="13"/>
        <v/>
      </c>
      <c r="X10" s="206" t="str">
        <f t="shared" si="14"/>
        <v/>
      </c>
      <c r="Y10" s="380">
        <f t="shared" si="7"/>
        <v>1989.68</v>
      </c>
      <c r="Z10" s="216" t="str">
        <f t="shared" si="8"/>
        <v/>
      </c>
      <c r="AA10" s="216" t="str">
        <f t="shared" si="9"/>
        <v/>
      </c>
      <c r="AB10" s="217" t="str">
        <f t="shared" si="15"/>
        <v/>
      </c>
      <c r="AF10" s="109" t="s">
        <v>34</v>
      </c>
      <c r="AG10" s="210">
        <v>131.50000000000182</v>
      </c>
      <c r="AH10" s="210">
        <v>5.203659625111186</v>
      </c>
      <c r="AI10" s="210">
        <v>1.0939382193333083</v>
      </c>
      <c r="AJ10" s="210">
        <v>16.226893986809888</v>
      </c>
      <c r="AK10" s="210">
        <v>154.0244918312562</v>
      </c>
      <c r="AL10" s="342">
        <v>2.8431441619827989E-2</v>
      </c>
      <c r="AM10" s="210">
        <f>AK10*0</f>
        <v>0</v>
      </c>
      <c r="AN10" s="60">
        <f t="shared" si="16"/>
        <v>0</v>
      </c>
    </row>
    <row r="11" spans="1:41" x14ac:dyDescent="0.25">
      <c r="A11" s="192"/>
      <c r="B11" s="211" t="s">
        <v>165</v>
      </c>
      <c r="C11" s="194">
        <f t="shared" si="10"/>
        <v>1</v>
      </c>
      <c r="D11" s="195">
        <v>2660</v>
      </c>
      <c r="E11" s="374">
        <f t="shared" si="0"/>
        <v>2660</v>
      </c>
      <c r="F11" s="196" t="s">
        <v>41</v>
      </c>
      <c r="G11" s="212"/>
      <c r="H11" s="165" t="str">
        <f t="shared" si="1"/>
        <v/>
      </c>
      <c r="I11" s="213">
        <v>1</v>
      </c>
      <c r="J11" s="199">
        <f t="shared" si="2"/>
        <v>2660</v>
      </c>
      <c r="K11" s="200"/>
      <c r="L11" s="199" t="str">
        <f t="shared" si="3"/>
        <v/>
      </c>
      <c r="M11" s="200"/>
      <c r="N11" s="199" t="str">
        <f t="shared" si="4"/>
        <v/>
      </c>
      <c r="O11" s="201"/>
      <c r="P11" s="199" t="str">
        <f t="shared" si="4"/>
        <v/>
      </c>
      <c r="Q11" s="214"/>
      <c r="R11" s="203" t="str">
        <f t="shared" si="5"/>
        <v/>
      </c>
      <c r="S11" s="204"/>
      <c r="T11" s="215" t="str">
        <f t="shared" si="11"/>
        <v/>
      </c>
      <c r="U11" s="216" t="str">
        <f t="shared" si="6"/>
        <v/>
      </c>
      <c r="V11" s="216" t="str">
        <f t="shared" si="12"/>
        <v/>
      </c>
      <c r="W11" s="217" t="str">
        <f t="shared" si="13"/>
        <v/>
      </c>
      <c r="X11" s="206" t="str">
        <f t="shared" si="14"/>
        <v/>
      </c>
      <c r="Y11" s="380">
        <f t="shared" si="7"/>
        <v>2660</v>
      </c>
      <c r="Z11" s="216" t="str">
        <f t="shared" si="8"/>
        <v/>
      </c>
      <c r="AA11" s="216" t="str">
        <f t="shared" si="9"/>
        <v/>
      </c>
      <c r="AB11" s="217" t="str">
        <f t="shared" si="15"/>
        <v/>
      </c>
      <c r="AF11" s="218" t="s">
        <v>38</v>
      </c>
      <c r="AG11" s="219">
        <v>3353.8000000000015</v>
      </c>
      <c r="AH11" s="219">
        <v>1266.5999999999999</v>
      </c>
      <c r="AI11" s="219">
        <v>27.899999999999995</v>
      </c>
      <c r="AJ11" s="219">
        <v>769.1</v>
      </c>
      <c r="AK11" s="219">
        <v>5417.4000000000015</v>
      </c>
      <c r="AL11" s="343">
        <v>1</v>
      </c>
      <c r="AM11" s="219">
        <f>SUM(AM7:AM10)</f>
        <v>5213.3738118983947</v>
      </c>
      <c r="AN11" s="25">
        <f t="shared" si="16"/>
        <v>1</v>
      </c>
    </row>
    <row r="12" spans="1:41" ht="15.75" thickBot="1" x14ac:dyDescent="0.3">
      <c r="A12" s="192"/>
      <c r="B12" s="211" t="s">
        <v>166</v>
      </c>
      <c r="C12" s="194">
        <f t="shared" si="10"/>
        <v>1</v>
      </c>
      <c r="D12" s="195">
        <v>2676.72</v>
      </c>
      <c r="E12" s="374">
        <f t="shared" si="0"/>
        <v>2676.72</v>
      </c>
      <c r="F12" s="196" t="s">
        <v>41</v>
      </c>
      <c r="G12" s="212"/>
      <c r="H12" s="165" t="str">
        <f t="shared" si="1"/>
        <v/>
      </c>
      <c r="I12" s="213">
        <v>1</v>
      </c>
      <c r="J12" s="199">
        <f t="shared" si="2"/>
        <v>2676.72</v>
      </c>
      <c r="K12" s="200"/>
      <c r="L12" s="199" t="str">
        <f t="shared" si="3"/>
        <v/>
      </c>
      <c r="M12" s="200"/>
      <c r="N12" s="199" t="str">
        <f t="shared" si="4"/>
        <v/>
      </c>
      <c r="O12" s="201"/>
      <c r="P12" s="199" t="str">
        <f t="shared" si="4"/>
        <v/>
      </c>
      <c r="Q12" s="214"/>
      <c r="R12" s="203" t="str">
        <f t="shared" si="5"/>
        <v/>
      </c>
      <c r="S12" s="204"/>
      <c r="T12" s="215" t="str">
        <f t="shared" si="11"/>
        <v/>
      </c>
      <c r="U12" s="216" t="str">
        <f t="shared" si="6"/>
        <v/>
      </c>
      <c r="V12" s="216" t="str">
        <f t="shared" si="12"/>
        <v/>
      </c>
      <c r="W12" s="217" t="str">
        <f t="shared" si="13"/>
        <v/>
      </c>
      <c r="X12" s="206" t="str">
        <f t="shared" si="14"/>
        <v/>
      </c>
      <c r="Y12" s="380">
        <f t="shared" si="7"/>
        <v>2676.72</v>
      </c>
      <c r="Z12" s="216" t="str">
        <f t="shared" si="8"/>
        <v/>
      </c>
      <c r="AA12" s="216" t="str">
        <f t="shared" si="9"/>
        <v/>
      </c>
      <c r="AB12" s="217" t="str">
        <f t="shared" si="15"/>
        <v/>
      </c>
      <c r="AF12" s="220" t="s">
        <v>42</v>
      </c>
      <c r="AG12" s="221" t="s">
        <v>43</v>
      </c>
      <c r="AH12" s="221" t="s">
        <v>43</v>
      </c>
      <c r="AI12" s="221" t="s">
        <v>43</v>
      </c>
      <c r="AJ12" s="221" t="s">
        <v>43</v>
      </c>
      <c r="AK12" s="221">
        <v>0</v>
      </c>
      <c r="AL12" s="221" t="s">
        <v>43</v>
      </c>
      <c r="AM12" s="221" t="s">
        <v>43</v>
      </c>
      <c r="AN12" s="28">
        <v>0</v>
      </c>
    </row>
    <row r="13" spans="1:41" x14ac:dyDescent="0.25">
      <c r="A13" s="192"/>
      <c r="B13" s="211" t="s">
        <v>167</v>
      </c>
      <c r="C13" s="194">
        <f t="shared" si="10"/>
        <v>1</v>
      </c>
      <c r="D13" s="195">
        <v>427</v>
      </c>
      <c r="E13" s="374">
        <f t="shared" si="0"/>
        <v>427</v>
      </c>
      <c r="F13" s="196" t="s">
        <v>41</v>
      </c>
      <c r="G13" s="212"/>
      <c r="H13" s="165" t="str">
        <f t="shared" si="1"/>
        <v/>
      </c>
      <c r="I13" s="213"/>
      <c r="J13" s="199" t="str">
        <f t="shared" si="2"/>
        <v/>
      </c>
      <c r="K13" s="200"/>
      <c r="L13" s="199" t="str">
        <f t="shared" si="3"/>
        <v/>
      </c>
      <c r="M13" s="200"/>
      <c r="N13" s="199" t="str">
        <f t="shared" si="4"/>
        <v/>
      </c>
      <c r="O13" s="201"/>
      <c r="P13" s="199" t="str">
        <f t="shared" si="4"/>
        <v/>
      </c>
      <c r="Q13" s="214">
        <v>1</v>
      </c>
      <c r="R13" s="203">
        <f t="shared" si="5"/>
        <v>427</v>
      </c>
      <c r="S13" s="204"/>
      <c r="T13" s="215">
        <f t="shared" si="11"/>
        <v>365.47586170478297</v>
      </c>
      <c r="U13" s="216" t="str">
        <f t="shared" si="6"/>
        <v/>
      </c>
      <c r="V13" s="216">
        <f t="shared" si="12"/>
        <v>61.524138295216993</v>
      </c>
      <c r="W13" s="217" t="str">
        <f t="shared" si="13"/>
        <v/>
      </c>
      <c r="X13" s="206" t="str">
        <f t="shared" si="14"/>
        <v/>
      </c>
      <c r="Y13" s="380">
        <f t="shared" si="7"/>
        <v>365.47586170478297</v>
      </c>
      <c r="Z13" s="216" t="str">
        <f t="shared" si="8"/>
        <v/>
      </c>
      <c r="AA13" s="216">
        <f t="shared" si="9"/>
        <v>61.524138295216993</v>
      </c>
      <c r="AB13" s="217" t="str">
        <f t="shared" si="15"/>
        <v/>
      </c>
      <c r="AG13" s="222"/>
      <c r="AH13" s="222"/>
      <c r="AI13" s="222"/>
      <c r="AJ13" s="222"/>
      <c r="AK13" s="222"/>
      <c r="AL13" s="223"/>
      <c r="AM13" s="224"/>
    </row>
    <row r="14" spans="1:41" x14ac:dyDescent="0.25">
      <c r="A14" s="192"/>
      <c r="B14" s="211" t="s">
        <v>168</v>
      </c>
      <c r="C14" s="194">
        <f t="shared" si="10"/>
        <v>2</v>
      </c>
      <c r="D14" s="195">
        <v>1732.76</v>
      </c>
      <c r="E14" s="374">
        <f t="shared" si="0"/>
        <v>3465.52</v>
      </c>
      <c r="F14" s="196" t="s">
        <v>41</v>
      </c>
      <c r="G14" s="212"/>
      <c r="H14" s="165" t="str">
        <f t="shared" si="1"/>
        <v/>
      </c>
      <c r="I14" s="213"/>
      <c r="J14" s="199" t="str">
        <f t="shared" si="2"/>
        <v/>
      </c>
      <c r="K14" s="200"/>
      <c r="L14" s="199" t="str">
        <f t="shared" si="3"/>
        <v/>
      </c>
      <c r="M14" s="200"/>
      <c r="N14" s="199" t="str">
        <f t="shared" si="4"/>
        <v/>
      </c>
      <c r="O14" s="201"/>
      <c r="P14" s="199" t="str">
        <f t="shared" si="4"/>
        <v/>
      </c>
      <c r="Q14" s="214">
        <v>2</v>
      </c>
      <c r="R14" s="203">
        <f t="shared" si="5"/>
        <v>3465.52</v>
      </c>
      <c r="S14" s="204"/>
      <c r="T14" s="215">
        <f t="shared" si="11"/>
        <v>2966.1918226116145</v>
      </c>
      <c r="U14" s="216" t="str">
        <f t="shared" si="6"/>
        <v/>
      </c>
      <c r="V14" s="216">
        <f t="shared" si="12"/>
        <v>499.32817738838503</v>
      </c>
      <c r="W14" s="217" t="str">
        <f t="shared" si="13"/>
        <v/>
      </c>
      <c r="X14" s="206" t="str">
        <f t="shared" si="14"/>
        <v/>
      </c>
      <c r="Y14" s="380">
        <f t="shared" si="7"/>
        <v>2966.1918226116145</v>
      </c>
      <c r="Z14" s="216" t="str">
        <f t="shared" si="8"/>
        <v/>
      </c>
      <c r="AA14" s="216">
        <f t="shared" si="9"/>
        <v>499.32817738838503</v>
      </c>
      <c r="AB14" s="217" t="str">
        <f t="shared" si="15"/>
        <v/>
      </c>
      <c r="AG14" s="222"/>
      <c r="AH14" s="222"/>
      <c r="AI14" s="222"/>
      <c r="AJ14" s="222"/>
      <c r="AK14" s="222"/>
      <c r="AL14" s="223"/>
      <c r="AM14" s="224"/>
    </row>
    <row r="15" spans="1:41" x14ac:dyDescent="0.25">
      <c r="A15" s="192"/>
      <c r="B15" s="225" t="s">
        <v>169</v>
      </c>
      <c r="C15" s="194">
        <f t="shared" si="10"/>
        <v>2</v>
      </c>
      <c r="D15" s="195">
        <v>4336.32</v>
      </c>
      <c r="E15" s="374">
        <f t="shared" si="0"/>
        <v>8672.64</v>
      </c>
      <c r="F15" s="196" t="s">
        <v>41</v>
      </c>
      <c r="G15" s="212"/>
      <c r="H15" s="165" t="str">
        <f t="shared" si="1"/>
        <v/>
      </c>
      <c r="I15" s="213"/>
      <c r="J15" s="199" t="str">
        <f t="shared" si="2"/>
        <v/>
      </c>
      <c r="K15" s="200"/>
      <c r="L15" s="199" t="str">
        <f t="shared" si="3"/>
        <v/>
      </c>
      <c r="M15" s="200"/>
      <c r="N15" s="199" t="str">
        <f t="shared" si="4"/>
        <v/>
      </c>
      <c r="O15" s="201"/>
      <c r="P15" s="199" t="str">
        <f t="shared" si="4"/>
        <v/>
      </c>
      <c r="Q15" s="214">
        <v>2</v>
      </c>
      <c r="R15" s="203">
        <f t="shared" si="5"/>
        <v>8672.64</v>
      </c>
      <c r="S15" s="204"/>
      <c r="T15" s="215">
        <f t="shared" si="11"/>
        <v>7423.0458483732291</v>
      </c>
      <c r="U15" s="216" t="str">
        <f t="shared" si="6"/>
        <v/>
      </c>
      <c r="V15" s="216">
        <f t="shared" si="12"/>
        <v>1249.5941516267699</v>
      </c>
      <c r="W15" s="217" t="str">
        <f t="shared" si="13"/>
        <v/>
      </c>
      <c r="X15" s="206" t="str">
        <f t="shared" si="14"/>
        <v/>
      </c>
      <c r="Y15" s="380">
        <f t="shared" si="7"/>
        <v>7423.0458483732291</v>
      </c>
      <c r="Z15" s="216" t="str">
        <f t="shared" si="8"/>
        <v/>
      </c>
      <c r="AA15" s="216">
        <f t="shared" si="9"/>
        <v>1249.5941516267699</v>
      </c>
      <c r="AB15" s="217" t="str">
        <f t="shared" si="15"/>
        <v/>
      </c>
      <c r="AF15" s="226"/>
      <c r="AG15" s="227"/>
      <c r="AH15" s="227"/>
      <c r="AI15" s="227"/>
      <c r="AJ15" s="227"/>
      <c r="AK15" s="227"/>
      <c r="AL15" s="228"/>
      <c r="AM15" s="224"/>
    </row>
    <row r="16" spans="1:41" x14ac:dyDescent="0.25">
      <c r="A16" s="192"/>
      <c r="B16" s="225" t="s">
        <v>170</v>
      </c>
      <c r="C16" s="194">
        <f t="shared" si="10"/>
        <v>1</v>
      </c>
      <c r="D16" s="195">
        <v>1520.2</v>
      </c>
      <c r="E16" s="374">
        <f t="shared" si="0"/>
        <v>1520.2</v>
      </c>
      <c r="F16" s="196" t="s">
        <v>41</v>
      </c>
      <c r="G16" s="212"/>
      <c r="H16" s="165" t="str">
        <f t="shared" si="1"/>
        <v/>
      </c>
      <c r="I16" s="213">
        <v>1</v>
      </c>
      <c r="J16" s="199">
        <f t="shared" si="2"/>
        <v>1520.2</v>
      </c>
      <c r="K16" s="200"/>
      <c r="L16" s="199" t="str">
        <f t="shared" si="3"/>
        <v/>
      </c>
      <c r="M16" s="200"/>
      <c r="N16" s="199" t="str">
        <f t="shared" si="4"/>
        <v/>
      </c>
      <c r="O16" s="201"/>
      <c r="P16" s="199" t="str">
        <f t="shared" si="4"/>
        <v/>
      </c>
      <c r="Q16" s="214"/>
      <c r="R16" s="203" t="str">
        <f t="shared" si="5"/>
        <v/>
      </c>
      <c r="S16" s="204"/>
      <c r="T16" s="215" t="str">
        <f t="shared" si="11"/>
        <v/>
      </c>
      <c r="U16" s="216" t="str">
        <f t="shared" si="6"/>
        <v/>
      </c>
      <c r="V16" s="216" t="str">
        <f t="shared" si="12"/>
        <v/>
      </c>
      <c r="W16" s="217" t="str">
        <f t="shared" si="13"/>
        <v/>
      </c>
      <c r="X16" s="206" t="str">
        <f t="shared" si="14"/>
        <v/>
      </c>
      <c r="Y16" s="380">
        <f t="shared" si="7"/>
        <v>1520.2</v>
      </c>
      <c r="Z16" s="216" t="str">
        <f t="shared" si="8"/>
        <v/>
      </c>
      <c r="AA16" s="216" t="str">
        <f t="shared" si="9"/>
        <v/>
      </c>
      <c r="AB16" s="217" t="str">
        <f t="shared" si="15"/>
        <v/>
      </c>
      <c r="AF16" s="226"/>
      <c r="AG16" s="227"/>
      <c r="AH16" s="227"/>
      <c r="AI16" s="227"/>
      <c r="AJ16" s="227"/>
      <c r="AK16" s="227"/>
      <c r="AL16" s="228"/>
      <c r="AM16" s="224"/>
    </row>
    <row r="17" spans="1:39" x14ac:dyDescent="0.25">
      <c r="A17" s="192"/>
      <c r="B17" s="211" t="s">
        <v>171</v>
      </c>
      <c r="C17" s="194">
        <f t="shared" si="10"/>
        <v>1</v>
      </c>
      <c r="D17" s="195">
        <v>3040.82</v>
      </c>
      <c r="E17" s="374">
        <f t="shared" si="0"/>
        <v>3040.82</v>
      </c>
      <c r="F17" s="196" t="s">
        <v>41</v>
      </c>
      <c r="G17" s="212"/>
      <c r="H17" s="165" t="str">
        <f t="shared" si="1"/>
        <v/>
      </c>
      <c r="I17" s="213">
        <v>1</v>
      </c>
      <c r="J17" s="199">
        <f t="shared" si="2"/>
        <v>3040.82</v>
      </c>
      <c r="K17" s="200"/>
      <c r="L17" s="199" t="str">
        <f t="shared" si="3"/>
        <v/>
      </c>
      <c r="M17" s="200"/>
      <c r="N17" s="199" t="str">
        <f t="shared" si="4"/>
        <v/>
      </c>
      <c r="O17" s="201"/>
      <c r="P17" s="199" t="str">
        <f t="shared" si="4"/>
        <v/>
      </c>
      <c r="Q17" s="214"/>
      <c r="R17" s="203" t="str">
        <f t="shared" si="5"/>
        <v/>
      </c>
      <c r="S17" s="204"/>
      <c r="T17" s="215" t="str">
        <f t="shared" si="11"/>
        <v/>
      </c>
      <c r="U17" s="216" t="str">
        <f t="shared" si="6"/>
        <v/>
      </c>
      <c r="V17" s="216" t="str">
        <f t="shared" si="12"/>
        <v/>
      </c>
      <c r="W17" s="217" t="str">
        <f t="shared" si="13"/>
        <v/>
      </c>
      <c r="X17" s="206" t="str">
        <f t="shared" si="14"/>
        <v/>
      </c>
      <c r="Y17" s="380">
        <f t="shared" si="7"/>
        <v>3040.82</v>
      </c>
      <c r="Z17" s="216" t="str">
        <f t="shared" si="8"/>
        <v/>
      </c>
      <c r="AA17" s="216" t="str">
        <f t="shared" si="9"/>
        <v/>
      </c>
      <c r="AB17" s="217" t="str">
        <f t="shared" si="15"/>
        <v/>
      </c>
      <c r="AF17" s="226"/>
      <c r="AG17" s="227"/>
      <c r="AH17" s="227"/>
      <c r="AI17" s="227"/>
      <c r="AJ17" s="227"/>
      <c r="AK17" s="227"/>
      <c r="AL17" s="228"/>
    </row>
    <row r="18" spans="1:39" x14ac:dyDescent="0.25">
      <c r="A18" s="192"/>
      <c r="B18" s="211" t="s">
        <v>172</v>
      </c>
      <c r="C18" s="194">
        <f t="shared" si="10"/>
        <v>20</v>
      </c>
      <c r="D18" s="195">
        <v>464.92</v>
      </c>
      <c r="E18" s="374">
        <f t="shared" si="0"/>
        <v>9298.4</v>
      </c>
      <c r="F18" s="196" t="s">
        <v>41</v>
      </c>
      <c r="G18" s="212"/>
      <c r="H18" s="165" t="str">
        <f t="shared" si="1"/>
        <v/>
      </c>
      <c r="I18" s="213">
        <v>20</v>
      </c>
      <c r="J18" s="199">
        <f t="shared" si="2"/>
        <v>9298.4</v>
      </c>
      <c r="K18" s="200"/>
      <c r="L18" s="199" t="str">
        <f t="shared" si="3"/>
        <v/>
      </c>
      <c r="M18" s="200"/>
      <c r="N18" s="199" t="str">
        <f t="shared" si="4"/>
        <v/>
      </c>
      <c r="O18" s="201"/>
      <c r="P18" s="199" t="str">
        <f t="shared" si="4"/>
        <v/>
      </c>
      <c r="Q18" s="214"/>
      <c r="R18" s="203" t="str">
        <f t="shared" si="5"/>
        <v/>
      </c>
      <c r="S18" s="204"/>
      <c r="T18" s="215" t="str">
        <f t="shared" si="11"/>
        <v/>
      </c>
      <c r="U18" s="216" t="str">
        <f t="shared" si="6"/>
        <v/>
      </c>
      <c r="V18" s="216" t="str">
        <f t="shared" si="12"/>
        <v/>
      </c>
      <c r="W18" s="217" t="str">
        <f t="shared" si="13"/>
        <v/>
      </c>
      <c r="X18" s="206" t="str">
        <f t="shared" si="14"/>
        <v/>
      </c>
      <c r="Y18" s="380">
        <f t="shared" si="7"/>
        <v>9298.4</v>
      </c>
      <c r="Z18" s="216" t="str">
        <f t="shared" si="8"/>
        <v/>
      </c>
      <c r="AA18" s="216" t="str">
        <f t="shared" si="9"/>
        <v/>
      </c>
      <c r="AB18" s="217" t="str">
        <f t="shared" si="15"/>
        <v/>
      </c>
      <c r="AF18" s="226"/>
      <c r="AG18" s="227"/>
      <c r="AH18" s="227"/>
      <c r="AI18" s="227"/>
      <c r="AJ18" s="227"/>
      <c r="AK18" s="227"/>
      <c r="AL18" s="228"/>
    </row>
    <row r="19" spans="1:39" x14ac:dyDescent="0.25">
      <c r="A19" s="192"/>
      <c r="B19" s="211" t="s">
        <v>173</v>
      </c>
      <c r="C19" s="194">
        <f t="shared" si="10"/>
        <v>12</v>
      </c>
      <c r="D19" s="195">
        <v>162.43</v>
      </c>
      <c r="E19" s="374">
        <f t="shared" si="0"/>
        <v>1949.16</v>
      </c>
      <c r="F19" s="196" t="s">
        <v>41</v>
      </c>
      <c r="G19" s="212"/>
      <c r="H19" s="165" t="str">
        <f t="shared" si="1"/>
        <v/>
      </c>
      <c r="I19" s="213">
        <v>12</v>
      </c>
      <c r="J19" s="199">
        <f t="shared" si="2"/>
        <v>1949.16</v>
      </c>
      <c r="K19" s="200"/>
      <c r="L19" s="199" t="str">
        <f t="shared" si="3"/>
        <v/>
      </c>
      <c r="M19" s="200"/>
      <c r="N19" s="199" t="str">
        <f t="shared" si="4"/>
        <v/>
      </c>
      <c r="O19" s="201"/>
      <c r="P19" s="199" t="str">
        <f t="shared" si="4"/>
        <v/>
      </c>
      <c r="Q19" s="214"/>
      <c r="R19" s="203" t="str">
        <f t="shared" si="5"/>
        <v/>
      </c>
      <c r="S19" s="204"/>
      <c r="T19" s="215" t="str">
        <f t="shared" si="11"/>
        <v/>
      </c>
      <c r="U19" s="216" t="str">
        <f t="shared" si="6"/>
        <v/>
      </c>
      <c r="V19" s="216" t="str">
        <f t="shared" si="12"/>
        <v/>
      </c>
      <c r="W19" s="217" t="str">
        <f t="shared" si="13"/>
        <v/>
      </c>
      <c r="X19" s="206" t="str">
        <f t="shared" si="14"/>
        <v/>
      </c>
      <c r="Y19" s="380">
        <f t="shared" si="7"/>
        <v>1949.16</v>
      </c>
      <c r="Z19" s="216" t="str">
        <f t="shared" si="8"/>
        <v/>
      </c>
      <c r="AA19" s="216" t="str">
        <f t="shared" si="9"/>
        <v/>
      </c>
      <c r="AB19" s="217" t="str">
        <f t="shared" si="15"/>
        <v/>
      </c>
      <c r="AF19" s="229"/>
      <c r="AG19" s="230"/>
      <c r="AH19" s="230"/>
      <c r="AI19" s="230"/>
      <c r="AJ19" s="230"/>
      <c r="AK19" s="230"/>
      <c r="AL19" s="231"/>
    </row>
    <row r="20" spans="1:39" x14ac:dyDescent="0.25">
      <c r="A20" s="192"/>
      <c r="B20" s="211" t="s">
        <v>174</v>
      </c>
      <c r="C20" s="194">
        <f t="shared" si="10"/>
        <v>1</v>
      </c>
      <c r="D20" s="195">
        <v>3040</v>
      </c>
      <c r="E20" s="374">
        <f t="shared" si="0"/>
        <v>3040</v>
      </c>
      <c r="F20" s="196" t="s">
        <v>41</v>
      </c>
      <c r="G20" s="212"/>
      <c r="H20" s="165" t="str">
        <f t="shared" si="1"/>
        <v/>
      </c>
      <c r="I20" s="213">
        <v>1</v>
      </c>
      <c r="J20" s="199">
        <f t="shared" si="2"/>
        <v>3040</v>
      </c>
      <c r="K20" s="200"/>
      <c r="L20" s="199" t="str">
        <f t="shared" si="3"/>
        <v/>
      </c>
      <c r="M20" s="200"/>
      <c r="N20" s="199" t="str">
        <f t="shared" si="4"/>
        <v/>
      </c>
      <c r="O20" s="201"/>
      <c r="P20" s="199" t="str">
        <f t="shared" si="4"/>
        <v/>
      </c>
      <c r="Q20" s="214"/>
      <c r="R20" s="203" t="str">
        <f t="shared" si="5"/>
        <v/>
      </c>
      <c r="S20" s="204"/>
      <c r="T20" s="215" t="str">
        <f t="shared" si="11"/>
        <v/>
      </c>
      <c r="U20" s="216" t="str">
        <f t="shared" si="6"/>
        <v/>
      </c>
      <c r="V20" s="216" t="str">
        <f t="shared" si="12"/>
        <v/>
      </c>
      <c r="W20" s="217" t="str">
        <f t="shared" si="13"/>
        <v/>
      </c>
      <c r="X20" s="206" t="str">
        <f t="shared" si="14"/>
        <v/>
      </c>
      <c r="Y20" s="380">
        <f t="shared" si="7"/>
        <v>3040</v>
      </c>
      <c r="Z20" s="216" t="str">
        <f t="shared" si="8"/>
        <v/>
      </c>
      <c r="AA20" s="216" t="str">
        <f t="shared" si="9"/>
        <v/>
      </c>
      <c r="AB20" s="217" t="str">
        <f t="shared" si="15"/>
        <v/>
      </c>
      <c r="AF20" s="229"/>
      <c r="AG20" s="230"/>
      <c r="AH20" s="230"/>
      <c r="AI20" s="230"/>
      <c r="AJ20" s="230"/>
      <c r="AK20" s="230"/>
      <c r="AL20" s="231"/>
    </row>
    <row r="21" spans="1:39" x14ac:dyDescent="0.25">
      <c r="A21" s="192"/>
      <c r="B21" s="211" t="s">
        <v>175</v>
      </c>
      <c r="C21" s="194">
        <f t="shared" si="10"/>
        <v>2</v>
      </c>
      <c r="D21" s="195">
        <v>754.47</v>
      </c>
      <c r="E21" s="374">
        <f t="shared" si="0"/>
        <v>1508.94</v>
      </c>
      <c r="F21" s="196" t="s">
        <v>41</v>
      </c>
      <c r="G21" s="212"/>
      <c r="H21" s="165" t="str">
        <f t="shared" si="1"/>
        <v/>
      </c>
      <c r="I21" s="213">
        <v>2</v>
      </c>
      <c r="J21" s="199">
        <f t="shared" si="2"/>
        <v>1508.94</v>
      </c>
      <c r="K21" s="200"/>
      <c r="L21" s="199" t="str">
        <f t="shared" si="3"/>
        <v/>
      </c>
      <c r="M21" s="200"/>
      <c r="N21" s="199" t="str">
        <f t="shared" si="4"/>
        <v/>
      </c>
      <c r="O21" s="201"/>
      <c r="P21" s="199" t="str">
        <f t="shared" si="4"/>
        <v/>
      </c>
      <c r="Q21" s="214"/>
      <c r="R21" s="203" t="str">
        <f t="shared" si="5"/>
        <v/>
      </c>
      <c r="S21" s="204"/>
      <c r="T21" s="215" t="str">
        <f t="shared" si="11"/>
        <v/>
      </c>
      <c r="U21" s="216" t="str">
        <f t="shared" si="6"/>
        <v/>
      </c>
      <c r="V21" s="216" t="str">
        <f t="shared" si="12"/>
        <v/>
      </c>
      <c r="W21" s="217" t="str">
        <f t="shared" si="13"/>
        <v/>
      </c>
      <c r="X21" s="206" t="str">
        <f t="shared" si="14"/>
        <v/>
      </c>
      <c r="Y21" s="380">
        <f t="shared" si="7"/>
        <v>1508.94</v>
      </c>
      <c r="Z21" s="216" t="str">
        <f t="shared" si="8"/>
        <v/>
      </c>
      <c r="AA21" s="216" t="str">
        <f t="shared" si="9"/>
        <v/>
      </c>
      <c r="AB21" s="217" t="str">
        <f t="shared" si="15"/>
        <v/>
      </c>
      <c r="AF21" s="229"/>
      <c r="AG21" s="230"/>
      <c r="AH21" s="230"/>
      <c r="AI21" s="230"/>
      <c r="AJ21" s="230"/>
      <c r="AK21" s="230"/>
      <c r="AL21" s="231"/>
    </row>
    <row r="22" spans="1:39" x14ac:dyDescent="0.25">
      <c r="A22" s="192"/>
      <c r="B22" s="232" t="s">
        <v>176</v>
      </c>
      <c r="C22" s="194">
        <f t="shared" si="10"/>
        <v>1</v>
      </c>
      <c r="D22" s="195">
        <v>3330</v>
      </c>
      <c r="E22" s="374">
        <f t="shared" si="0"/>
        <v>3330</v>
      </c>
      <c r="F22" s="196" t="s">
        <v>41</v>
      </c>
      <c r="G22" s="212"/>
      <c r="H22" s="165" t="str">
        <f t="shared" si="1"/>
        <v/>
      </c>
      <c r="I22" s="213">
        <v>1</v>
      </c>
      <c r="J22" s="199">
        <f t="shared" si="2"/>
        <v>3330</v>
      </c>
      <c r="K22" s="200"/>
      <c r="L22" s="199" t="str">
        <f t="shared" si="3"/>
        <v/>
      </c>
      <c r="M22" s="200"/>
      <c r="N22" s="199" t="str">
        <f t="shared" si="4"/>
        <v/>
      </c>
      <c r="O22" s="201"/>
      <c r="P22" s="199" t="str">
        <f t="shared" si="4"/>
        <v/>
      </c>
      <c r="Q22" s="214"/>
      <c r="R22" s="203" t="str">
        <f t="shared" si="5"/>
        <v/>
      </c>
      <c r="S22" s="204"/>
      <c r="T22" s="215" t="str">
        <f t="shared" si="11"/>
        <v/>
      </c>
      <c r="U22" s="216" t="str">
        <f t="shared" si="6"/>
        <v/>
      </c>
      <c r="V22" s="216" t="str">
        <f t="shared" si="12"/>
        <v/>
      </c>
      <c r="W22" s="217" t="str">
        <f t="shared" si="13"/>
        <v/>
      </c>
      <c r="X22" s="206" t="str">
        <f t="shared" si="14"/>
        <v/>
      </c>
      <c r="Y22" s="380">
        <f t="shared" si="7"/>
        <v>3330</v>
      </c>
      <c r="Z22" s="216" t="str">
        <f t="shared" si="8"/>
        <v/>
      </c>
      <c r="AA22" s="216" t="str">
        <f t="shared" si="9"/>
        <v/>
      </c>
      <c r="AB22" s="217" t="str">
        <f t="shared" si="15"/>
        <v/>
      </c>
      <c r="AF22" s="226"/>
      <c r="AG22" s="227"/>
      <c r="AH22" s="227"/>
      <c r="AI22" s="227"/>
      <c r="AJ22" s="227"/>
      <c r="AK22" s="227"/>
      <c r="AL22" s="228"/>
    </row>
    <row r="23" spans="1:39" x14ac:dyDescent="0.25">
      <c r="A23" s="192"/>
      <c r="B23" s="232" t="s">
        <v>177</v>
      </c>
      <c r="C23" s="194">
        <f t="shared" si="10"/>
        <v>1</v>
      </c>
      <c r="D23" s="195">
        <v>3284</v>
      </c>
      <c r="E23" s="374">
        <f t="shared" si="0"/>
        <v>3284</v>
      </c>
      <c r="F23" s="196" t="s">
        <v>41</v>
      </c>
      <c r="G23" s="212"/>
      <c r="H23" s="165" t="str">
        <f t="shared" si="1"/>
        <v/>
      </c>
      <c r="I23" s="213">
        <v>1</v>
      </c>
      <c r="J23" s="199">
        <f t="shared" si="2"/>
        <v>3284</v>
      </c>
      <c r="K23" s="200"/>
      <c r="L23" s="199" t="str">
        <f t="shared" si="3"/>
        <v/>
      </c>
      <c r="M23" s="200"/>
      <c r="N23" s="199" t="str">
        <f t="shared" si="4"/>
        <v/>
      </c>
      <c r="O23" s="201"/>
      <c r="P23" s="199" t="str">
        <f t="shared" si="4"/>
        <v/>
      </c>
      <c r="Q23" s="214"/>
      <c r="R23" s="203" t="str">
        <f t="shared" si="5"/>
        <v/>
      </c>
      <c r="S23" s="204"/>
      <c r="T23" s="215" t="str">
        <f t="shared" si="11"/>
        <v/>
      </c>
      <c r="U23" s="216" t="str">
        <f t="shared" si="6"/>
        <v/>
      </c>
      <c r="V23" s="216" t="str">
        <f t="shared" si="12"/>
        <v/>
      </c>
      <c r="W23" s="217" t="str">
        <f t="shared" si="13"/>
        <v/>
      </c>
      <c r="X23" s="206" t="str">
        <f t="shared" si="14"/>
        <v/>
      </c>
      <c r="Y23" s="380">
        <f t="shared" si="7"/>
        <v>3284</v>
      </c>
      <c r="Z23" s="216" t="str">
        <f t="shared" si="8"/>
        <v/>
      </c>
      <c r="AA23" s="216" t="str">
        <f t="shared" si="9"/>
        <v/>
      </c>
      <c r="AB23" s="217" t="str">
        <f t="shared" si="15"/>
        <v/>
      </c>
      <c r="AK23" s="233"/>
      <c r="AL23" s="234"/>
    </row>
    <row r="24" spans="1:39" x14ac:dyDescent="0.25">
      <c r="A24" s="192"/>
      <c r="B24" s="232" t="s">
        <v>178</v>
      </c>
      <c r="C24" s="194">
        <f t="shared" si="10"/>
        <v>1</v>
      </c>
      <c r="D24" s="195">
        <v>21109</v>
      </c>
      <c r="E24" s="374">
        <f t="shared" si="0"/>
        <v>21109</v>
      </c>
      <c r="F24" s="196" t="s">
        <v>41</v>
      </c>
      <c r="G24" s="212"/>
      <c r="H24" s="165" t="str">
        <f t="shared" si="1"/>
        <v/>
      </c>
      <c r="I24" s="213">
        <v>1</v>
      </c>
      <c r="J24" s="199">
        <f t="shared" si="2"/>
        <v>21109</v>
      </c>
      <c r="K24" s="200"/>
      <c r="L24" s="199" t="str">
        <f t="shared" si="3"/>
        <v/>
      </c>
      <c r="M24" s="200"/>
      <c r="N24" s="199" t="str">
        <f t="shared" si="4"/>
        <v/>
      </c>
      <c r="O24" s="201"/>
      <c r="P24" s="199" t="str">
        <f t="shared" si="4"/>
        <v/>
      </c>
      <c r="Q24" s="214"/>
      <c r="R24" s="203" t="str">
        <f t="shared" si="5"/>
        <v/>
      </c>
      <c r="S24" s="204"/>
      <c r="T24" s="215" t="str">
        <f t="shared" si="11"/>
        <v/>
      </c>
      <c r="U24" s="216" t="str">
        <f t="shared" si="6"/>
        <v/>
      </c>
      <c r="V24" s="216" t="str">
        <f t="shared" si="12"/>
        <v/>
      </c>
      <c r="W24" s="217" t="str">
        <f t="shared" si="13"/>
        <v/>
      </c>
      <c r="X24" s="206" t="str">
        <f t="shared" si="14"/>
        <v/>
      </c>
      <c r="Y24" s="380">
        <f t="shared" si="7"/>
        <v>21109</v>
      </c>
      <c r="Z24" s="216" t="str">
        <f t="shared" si="8"/>
        <v/>
      </c>
      <c r="AA24" s="216" t="str">
        <f t="shared" si="9"/>
        <v/>
      </c>
      <c r="AB24" s="217" t="str">
        <f t="shared" si="15"/>
        <v/>
      </c>
      <c r="AK24" s="222"/>
      <c r="AL24" s="223"/>
    </row>
    <row r="25" spans="1:39" x14ac:dyDescent="0.25">
      <c r="A25" s="192"/>
      <c r="B25" s="232" t="s">
        <v>179</v>
      </c>
      <c r="C25" s="194">
        <f t="shared" si="10"/>
        <v>1</v>
      </c>
      <c r="D25" s="195">
        <v>18088</v>
      </c>
      <c r="E25" s="374">
        <f t="shared" si="0"/>
        <v>18088</v>
      </c>
      <c r="F25" s="196" t="s">
        <v>41</v>
      </c>
      <c r="G25" s="212"/>
      <c r="H25" s="165" t="str">
        <f t="shared" si="1"/>
        <v/>
      </c>
      <c r="I25" s="213">
        <v>1</v>
      </c>
      <c r="J25" s="199">
        <f t="shared" si="2"/>
        <v>18088</v>
      </c>
      <c r="K25" s="200"/>
      <c r="L25" s="199" t="str">
        <f t="shared" si="3"/>
        <v/>
      </c>
      <c r="M25" s="200"/>
      <c r="N25" s="199" t="str">
        <f t="shared" si="4"/>
        <v/>
      </c>
      <c r="O25" s="201"/>
      <c r="P25" s="199" t="str">
        <f t="shared" si="4"/>
        <v/>
      </c>
      <c r="Q25" s="214"/>
      <c r="R25" s="203" t="str">
        <f t="shared" si="5"/>
        <v/>
      </c>
      <c r="S25" s="204"/>
      <c r="T25" s="215" t="str">
        <f t="shared" si="11"/>
        <v/>
      </c>
      <c r="U25" s="216" t="str">
        <f t="shared" si="6"/>
        <v/>
      </c>
      <c r="V25" s="216" t="str">
        <f t="shared" si="12"/>
        <v/>
      </c>
      <c r="W25" s="217" t="str">
        <f t="shared" si="13"/>
        <v/>
      </c>
      <c r="X25" s="206" t="str">
        <f t="shared" si="14"/>
        <v/>
      </c>
      <c r="Y25" s="380">
        <f t="shared" si="7"/>
        <v>18088</v>
      </c>
      <c r="Z25" s="216" t="str">
        <f t="shared" si="8"/>
        <v/>
      </c>
      <c r="AA25" s="216" t="str">
        <f t="shared" si="9"/>
        <v/>
      </c>
      <c r="AB25" s="217" t="str">
        <f t="shared" si="15"/>
        <v/>
      </c>
    </row>
    <row r="26" spans="1:39" x14ac:dyDescent="0.25">
      <c r="A26" s="192"/>
      <c r="B26" s="232" t="s">
        <v>180</v>
      </c>
      <c r="C26" s="194">
        <f t="shared" si="10"/>
        <v>1</v>
      </c>
      <c r="D26" s="195">
        <v>4223.63</v>
      </c>
      <c r="E26" s="374">
        <f t="shared" si="0"/>
        <v>4223.63</v>
      </c>
      <c r="F26" s="196" t="s">
        <v>41</v>
      </c>
      <c r="G26" s="212"/>
      <c r="H26" s="165" t="str">
        <f t="shared" si="1"/>
        <v/>
      </c>
      <c r="I26" s="213">
        <v>1</v>
      </c>
      <c r="J26" s="199">
        <f t="shared" si="2"/>
        <v>4223.63</v>
      </c>
      <c r="K26" s="200"/>
      <c r="L26" s="199" t="str">
        <f t="shared" si="3"/>
        <v/>
      </c>
      <c r="M26" s="200"/>
      <c r="N26" s="199" t="str">
        <f t="shared" si="4"/>
        <v/>
      </c>
      <c r="O26" s="201"/>
      <c r="P26" s="199" t="str">
        <f t="shared" si="4"/>
        <v/>
      </c>
      <c r="Q26" s="214"/>
      <c r="R26" s="203" t="str">
        <f t="shared" si="5"/>
        <v/>
      </c>
      <c r="S26" s="204"/>
      <c r="T26" s="215" t="str">
        <f t="shared" si="11"/>
        <v/>
      </c>
      <c r="U26" s="216" t="str">
        <f t="shared" si="6"/>
        <v/>
      </c>
      <c r="V26" s="216" t="str">
        <f t="shared" si="12"/>
        <v/>
      </c>
      <c r="W26" s="217" t="str">
        <f t="shared" si="13"/>
        <v/>
      </c>
      <c r="X26" s="206" t="str">
        <f t="shared" si="14"/>
        <v/>
      </c>
      <c r="Y26" s="380">
        <f t="shared" si="7"/>
        <v>4223.63</v>
      </c>
      <c r="Z26" s="216" t="str">
        <f t="shared" si="8"/>
        <v/>
      </c>
      <c r="AA26" s="216" t="str">
        <f t="shared" si="9"/>
        <v/>
      </c>
      <c r="AB26" s="217" t="str">
        <f t="shared" si="15"/>
        <v/>
      </c>
      <c r="AG26" s="222"/>
      <c r="AH26" s="222"/>
      <c r="AI26" s="222"/>
      <c r="AJ26" s="222"/>
      <c r="AK26" s="222"/>
      <c r="AL26" s="223"/>
    </row>
    <row r="27" spans="1:39" x14ac:dyDescent="0.25">
      <c r="A27" s="192"/>
      <c r="B27" s="235" t="s">
        <v>181</v>
      </c>
      <c r="C27" s="194">
        <f t="shared" si="10"/>
        <v>4</v>
      </c>
      <c r="D27" s="195">
        <v>769.9</v>
      </c>
      <c r="E27" s="374">
        <f t="shared" si="0"/>
        <v>3079.6</v>
      </c>
      <c r="F27" s="196" t="s">
        <v>41</v>
      </c>
      <c r="G27" s="212"/>
      <c r="H27" s="165" t="str">
        <f t="shared" si="1"/>
        <v/>
      </c>
      <c r="I27" s="213">
        <v>4</v>
      </c>
      <c r="J27" s="199">
        <f t="shared" si="2"/>
        <v>3079.6</v>
      </c>
      <c r="K27" s="200"/>
      <c r="L27" s="199" t="str">
        <f t="shared" si="3"/>
        <v/>
      </c>
      <c r="M27" s="200"/>
      <c r="N27" s="199" t="str">
        <f t="shared" si="4"/>
        <v/>
      </c>
      <c r="O27" s="201"/>
      <c r="P27" s="199" t="str">
        <f t="shared" si="4"/>
        <v/>
      </c>
      <c r="Q27" s="214"/>
      <c r="R27" s="203" t="str">
        <f t="shared" si="5"/>
        <v/>
      </c>
      <c r="S27" s="204"/>
      <c r="T27" s="215" t="str">
        <f t="shared" si="11"/>
        <v/>
      </c>
      <c r="U27" s="216" t="str">
        <f t="shared" si="6"/>
        <v/>
      </c>
      <c r="V27" s="216" t="str">
        <f t="shared" si="12"/>
        <v/>
      </c>
      <c r="W27" s="217" t="str">
        <f t="shared" si="13"/>
        <v/>
      </c>
      <c r="X27" s="206" t="str">
        <f t="shared" si="14"/>
        <v/>
      </c>
      <c r="Y27" s="380">
        <f t="shared" si="7"/>
        <v>3079.6</v>
      </c>
      <c r="Z27" s="216" t="str">
        <f t="shared" si="8"/>
        <v/>
      </c>
      <c r="AA27" s="216" t="str">
        <f t="shared" si="9"/>
        <v/>
      </c>
      <c r="AB27" s="217" t="str">
        <f t="shared" si="15"/>
        <v/>
      </c>
      <c r="AG27" s="222"/>
      <c r="AH27" s="222"/>
      <c r="AI27" s="222"/>
      <c r="AJ27" s="222"/>
      <c r="AK27" s="222"/>
      <c r="AL27" s="223"/>
    </row>
    <row r="28" spans="1:39" x14ac:dyDescent="0.25">
      <c r="A28" s="192"/>
      <c r="B28" s="211" t="s">
        <v>182</v>
      </c>
      <c r="C28" s="194">
        <f t="shared" si="10"/>
        <v>2</v>
      </c>
      <c r="D28" s="195">
        <v>734.78</v>
      </c>
      <c r="E28" s="374">
        <f t="shared" si="0"/>
        <v>1469.56</v>
      </c>
      <c r="F28" s="196" t="s">
        <v>41</v>
      </c>
      <c r="G28" s="212"/>
      <c r="H28" s="165" t="str">
        <f t="shared" si="1"/>
        <v/>
      </c>
      <c r="I28" s="213">
        <v>2</v>
      </c>
      <c r="J28" s="199">
        <f t="shared" si="2"/>
        <v>1469.56</v>
      </c>
      <c r="K28" s="200"/>
      <c r="L28" s="199" t="str">
        <f t="shared" si="3"/>
        <v/>
      </c>
      <c r="M28" s="200"/>
      <c r="N28" s="199" t="str">
        <f t="shared" si="4"/>
        <v/>
      </c>
      <c r="O28" s="201"/>
      <c r="P28" s="199" t="str">
        <f t="shared" si="4"/>
        <v/>
      </c>
      <c r="Q28" s="214"/>
      <c r="R28" s="203" t="str">
        <f t="shared" si="5"/>
        <v/>
      </c>
      <c r="S28" s="204"/>
      <c r="T28" s="215" t="str">
        <f t="shared" si="11"/>
        <v/>
      </c>
      <c r="U28" s="216" t="str">
        <f t="shared" si="6"/>
        <v/>
      </c>
      <c r="V28" s="216" t="str">
        <f t="shared" si="12"/>
        <v/>
      </c>
      <c r="W28" s="217" t="str">
        <f t="shared" si="13"/>
        <v/>
      </c>
      <c r="X28" s="206" t="str">
        <f t="shared" si="14"/>
        <v/>
      </c>
      <c r="Y28" s="380">
        <f t="shared" si="7"/>
        <v>1469.56</v>
      </c>
      <c r="Z28" s="216" t="str">
        <f t="shared" si="8"/>
        <v/>
      </c>
      <c r="AA28" s="216" t="str">
        <f t="shared" si="9"/>
        <v/>
      </c>
      <c r="AB28" s="217" t="str">
        <f t="shared" si="15"/>
        <v/>
      </c>
      <c r="AG28" s="222"/>
      <c r="AH28" s="222"/>
      <c r="AI28" s="222"/>
      <c r="AJ28" s="222"/>
      <c r="AK28" s="222"/>
      <c r="AL28" s="223"/>
      <c r="AM28" s="236"/>
    </row>
    <row r="29" spans="1:39" x14ac:dyDescent="0.25">
      <c r="A29" s="192"/>
      <c r="B29" s="211" t="s">
        <v>183</v>
      </c>
      <c r="C29" s="194">
        <f t="shared" si="10"/>
        <v>7</v>
      </c>
      <c r="D29" s="195">
        <v>233.31</v>
      </c>
      <c r="E29" s="374">
        <f t="shared" si="0"/>
        <v>1633.17</v>
      </c>
      <c r="F29" s="196" t="s">
        <v>41</v>
      </c>
      <c r="G29" s="212"/>
      <c r="H29" s="165" t="str">
        <f t="shared" si="1"/>
        <v/>
      </c>
      <c r="I29" s="213">
        <v>7</v>
      </c>
      <c r="J29" s="199">
        <f t="shared" si="2"/>
        <v>1633.17</v>
      </c>
      <c r="K29" s="200"/>
      <c r="L29" s="199" t="str">
        <f t="shared" si="3"/>
        <v/>
      </c>
      <c r="M29" s="200"/>
      <c r="N29" s="199" t="str">
        <f t="shared" si="4"/>
        <v/>
      </c>
      <c r="O29" s="201"/>
      <c r="P29" s="199" t="str">
        <f t="shared" si="4"/>
        <v/>
      </c>
      <c r="Q29" s="214"/>
      <c r="R29" s="203" t="str">
        <f t="shared" si="5"/>
        <v/>
      </c>
      <c r="S29" s="204"/>
      <c r="T29" s="215" t="str">
        <f t="shared" si="11"/>
        <v/>
      </c>
      <c r="U29" s="216" t="str">
        <f t="shared" si="6"/>
        <v/>
      </c>
      <c r="V29" s="216" t="str">
        <f t="shared" si="12"/>
        <v/>
      </c>
      <c r="W29" s="217" t="str">
        <f t="shared" si="13"/>
        <v/>
      </c>
      <c r="X29" s="206" t="str">
        <f t="shared" si="14"/>
        <v/>
      </c>
      <c r="Y29" s="380">
        <f t="shared" si="7"/>
        <v>1633.17</v>
      </c>
      <c r="Z29" s="216" t="str">
        <f t="shared" si="8"/>
        <v/>
      </c>
      <c r="AA29" s="216" t="str">
        <f t="shared" si="9"/>
        <v/>
      </c>
      <c r="AB29" s="217" t="str">
        <f t="shared" si="15"/>
        <v/>
      </c>
      <c r="AF29" s="226"/>
      <c r="AG29" s="227"/>
      <c r="AH29" s="227"/>
      <c r="AI29" s="227"/>
      <c r="AJ29" s="227"/>
      <c r="AK29" s="227"/>
      <c r="AL29" s="228"/>
      <c r="AM29" s="236"/>
    </row>
    <row r="30" spans="1:39" x14ac:dyDescent="0.25">
      <c r="A30" s="192"/>
      <c r="B30" s="211" t="s">
        <v>184</v>
      </c>
      <c r="C30" s="194">
        <f t="shared" si="10"/>
        <v>2</v>
      </c>
      <c r="D30" s="195">
        <v>1064.57</v>
      </c>
      <c r="E30" s="374">
        <f t="shared" si="0"/>
        <v>2129.14</v>
      </c>
      <c r="F30" s="196" t="s">
        <v>41</v>
      </c>
      <c r="G30" s="212"/>
      <c r="H30" s="165" t="str">
        <f t="shared" si="1"/>
        <v/>
      </c>
      <c r="I30" s="213">
        <v>2</v>
      </c>
      <c r="J30" s="199">
        <f t="shared" si="2"/>
        <v>2129.14</v>
      </c>
      <c r="K30" s="200"/>
      <c r="L30" s="199" t="str">
        <f t="shared" si="3"/>
        <v/>
      </c>
      <c r="M30" s="200"/>
      <c r="N30" s="199" t="str">
        <f t="shared" si="4"/>
        <v/>
      </c>
      <c r="O30" s="201"/>
      <c r="P30" s="199" t="str">
        <f t="shared" si="4"/>
        <v/>
      </c>
      <c r="Q30" s="214"/>
      <c r="R30" s="203" t="str">
        <f t="shared" si="5"/>
        <v/>
      </c>
      <c r="S30" s="204"/>
      <c r="T30" s="215" t="str">
        <f t="shared" si="11"/>
        <v/>
      </c>
      <c r="U30" s="216" t="str">
        <f t="shared" si="6"/>
        <v/>
      </c>
      <c r="V30" s="216" t="str">
        <f t="shared" si="12"/>
        <v/>
      </c>
      <c r="W30" s="217" t="str">
        <f t="shared" si="13"/>
        <v/>
      </c>
      <c r="X30" s="206" t="str">
        <f t="shared" si="14"/>
        <v/>
      </c>
      <c r="Y30" s="380">
        <f t="shared" si="7"/>
        <v>2129.14</v>
      </c>
      <c r="Z30" s="216" t="str">
        <f t="shared" si="8"/>
        <v/>
      </c>
      <c r="AA30" s="216" t="str">
        <f t="shared" si="9"/>
        <v/>
      </c>
      <c r="AB30" s="217" t="str">
        <f t="shared" si="15"/>
        <v/>
      </c>
      <c r="AF30" s="226"/>
      <c r="AG30" s="227"/>
      <c r="AH30" s="227"/>
      <c r="AI30" s="227"/>
      <c r="AJ30" s="227"/>
      <c r="AK30" s="227"/>
      <c r="AL30" s="228"/>
      <c r="AM30" s="237"/>
    </row>
    <row r="31" spans="1:39" x14ac:dyDescent="0.25">
      <c r="A31" s="192"/>
      <c r="B31" s="225" t="s">
        <v>185</v>
      </c>
      <c r="C31" s="194">
        <f t="shared" si="10"/>
        <v>81</v>
      </c>
      <c r="D31" s="195">
        <v>253.31</v>
      </c>
      <c r="E31" s="374">
        <f t="shared" si="0"/>
        <v>20518.11</v>
      </c>
      <c r="F31" s="196" t="s">
        <v>41</v>
      </c>
      <c r="G31" s="212"/>
      <c r="H31" s="165" t="str">
        <f t="shared" si="1"/>
        <v/>
      </c>
      <c r="I31" s="213">
        <v>81</v>
      </c>
      <c r="J31" s="199">
        <f t="shared" si="2"/>
        <v>20518.11</v>
      </c>
      <c r="K31" s="200"/>
      <c r="L31" s="199" t="str">
        <f t="shared" si="3"/>
        <v/>
      </c>
      <c r="M31" s="200"/>
      <c r="N31" s="199" t="str">
        <f t="shared" si="4"/>
        <v/>
      </c>
      <c r="O31" s="201"/>
      <c r="P31" s="199" t="str">
        <f t="shared" si="4"/>
        <v/>
      </c>
      <c r="Q31" s="214"/>
      <c r="R31" s="203" t="str">
        <f t="shared" si="5"/>
        <v/>
      </c>
      <c r="S31" s="204"/>
      <c r="T31" s="215" t="str">
        <f t="shared" si="11"/>
        <v/>
      </c>
      <c r="U31" s="216" t="str">
        <f t="shared" si="6"/>
        <v/>
      </c>
      <c r="V31" s="216" t="str">
        <f t="shared" si="12"/>
        <v/>
      </c>
      <c r="W31" s="217" t="str">
        <f t="shared" si="13"/>
        <v/>
      </c>
      <c r="X31" s="206" t="str">
        <f t="shared" si="14"/>
        <v/>
      </c>
      <c r="Y31" s="380">
        <f t="shared" si="7"/>
        <v>20518.11</v>
      </c>
      <c r="Z31" s="216" t="str">
        <f t="shared" si="8"/>
        <v/>
      </c>
      <c r="AA31" s="216" t="str">
        <f t="shared" si="9"/>
        <v/>
      </c>
      <c r="AB31" s="217" t="str">
        <f t="shared" si="15"/>
        <v/>
      </c>
      <c r="AF31" s="226"/>
      <c r="AG31" s="227"/>
      <c r="AH31" s="227"/>
      <c r="AI31" s="227"/>
      <c r="AJ31" s="227"/>
      <c r="AK31" s="227"/>
      <c r="AL31" s="228"/>
      <c r="AM31" s="236"/>
    </row>
    <row r="32" spans="1:39" x14ac:dyDescent="0.25">
      <c r="A32" s="192"/>
      <c r="B32" s="225" t="s">
        <v>186</v>
      </c>
      <c r="C32" s="194">
        <f t="shared" si="10"/>
        <v>25</v>
      </c>
      <c r="D32" s="195">
        <v>149.68</v>
      </c>
      <c r="E32" s="374">
        <f t="shared" si="0"/>
        <v>3742</v>
      </c>
      <c r="F32" s="196" t="s">
        <v>41</v>
      </c>
      <c r="G32" s="212"/>
      <c r="H32" s="165" t="str">
        <f t="shared" si="1"/>
        <v/>
      </c>
      <c r="I32" s="213">
        <v>25</v>
      </c>
      <c r="J32" s="199">
        <f t="shared" si="2"/>
        <v>3742</v>
      </c>
      <c r="K32" s="200"/>
      <c r="L32" s="199" t="str">
        <f t="shared" si="3"/>
        <v/>
      </c>
      <c r="M32" s="200"/>
      <c r="N32" s="199" t="str">
        <f t="shared" si="4"/>
        <v/>
      </c>
      <c r="O32" s="201"/>
      <c r="P32" s="199" t="str">
        <f t="shared" si="4"/>
        <v/>
      </c>
      <c r="Q32" s="214"/>
      <c r="R32" s="203" t="str">
        <f t="shared" si="5"/>
        <v/>
      </c>
      <c r="S32" s="204"/>
      <c r="T32" s="215" t="str">
        <f t="shared" si="11"/>
        <v/>
      </c>
      <c r="U32" s="216" t="str">
        <f t="shared" si="6"/>
        <v/>
      </c>
      <c r="V32" s="216" t="str">
        <f t="shared" si="12"/>
        <v/>
      </c>
      <c r="W32" s="217" t="str">
        <f t="shared" si="13"/>
        <v/>
      </c>
      <c r="X32" s="206" t="str">
        <f t="shared" si="14"/>
        <v/>
      </c>
      <c r="Y32" s="380">
        <f t="shared" si="7"/>
        <v>3742</v>
      </c>
      <c r="Z32" s="216" t="str">
        <f t="shared" si="8"/>
        <v/>
      </c>
      <c r="AA32" s="216" t="str">
        <f t="shared" si="9"/>
        <v/>
      </c>
      <c r="AB32" s="217" t="str">
        <f t="shared" si="15"/>
        <v/>
      </c>
      <c r="AF32" s="226"/>
      <c r="AG32" s="227"/>
      <c r="AH32" s="227"/>
      <c r="AI32" s="227"/>
      <c r="AJ32" s="227"/>
      <c r="AK32" s="227"/>
      <c r="AL32" s="228"/>
      <c r="AM32" s="236"/>
    </row>
    <row r="33" spans="1:39" x14ac:dyDescent="0.25">
      <c r="A33" s="192"/>
      <c r="B33" s="211" t="s">
        <v>187</v>
      </c>
      <c r="C33" s="194">
        <f t="shared" si="10"/>
        <v>7</v>
      </c>
      <c r="D33" s="195">
        <v>164.47</v>
      </c>
      <c r="E33" s="374">
        <f t="shared" si="0"/>
        <v>1151.29</v>
      </c>
      <c r="F33" s="196" t="s">
        <v>41</v>
      </c>
      <c r="G33" s="212"/>
      <c r="H33" s="165" t="str">
        <f t="shared" si="1"/>
        <v/>
      </c>
      <c r="I33" s="213">
        <v>7</v>
      </c>
      <c r="J33" s="199">
        <f t="shared" si="2"/>
        <v>1151.29</v>
      </c>
      <c r="K33" s="200"/>
      <c r="L33" s="199" t="str">
        <f t="shared" si="3"/>
        <v/>
      </c>
      <c r="M33" s="200"/>
      <c r="N33" s="199" t="str">
        <f t="shared" si="4"/>
        <v/>
      </c>
      <c r="O33" s="201"/>
      <c r="P33" s="199" t="str">
        <f t="shared" si="4"/>
        <v/>
      </c>
      <c r="Q33" s="214"/>
      <c r="R33" s="203" t="str">
        <f t="shared" si="5"/>
        <v/>
      </c>
      <c r="S33" s="204"/>
      <c r="T33" s="215" t="str">
        <f t="shared" si="11"/>
        <v/>
      </c>
      <c r="U33" s="216" t="str">
        <f t="shared" si="6"/>
        <v/>
      </c>
      <c r="V33" s="216" t="str">
        <f t="shared" si="12"/>
        <v/>
      </c>
      <c r="W33" s="217" t="str">
        <f t="shared" si="13"/>
        <v/>
      </c>
      <c r="X33" s="206" t="str">
        <f t="shared" si="14"/>
        <v/>
      </c>
      <c r="Y33" s="380">
        <f t="shared" si="7"/>
        <v>1151.29</v>
      </c>
      <c r="Z33" s="216" t="str">
        <f t="shared" si="8"/>
        <v/>
      </c>
      <c r="AA33" s="216" t="str">
        <f t="shared" si="9"/>
        <v/>
      </c>
      <c r="AB33" s="217" t="str">
        <f t="shared" si="15"/>
        <v/>
      </c>
      <c r="AF33" s="226"/>
      <c r="AG33" s="227"/>
      <c r="AH33" s="227"/>
      <c r="AI33" s="227"/>
      <c r="AJ33" s="227"/>
      <c r="AK33" s="227"/>
      <c r="AL33" s="228"/>
    </row>
    <row r="34" spans="1:39" x14ac:dyDescent="0.25">
      <c r="A34" s="192"/>
      <c r="B34" s="211" t="s">
        <v>188</v>
      </c>
      <c r="C34" s="194">
        <f t="shared" si="10"/>
        <v>7</v>
      </c>
      <c r="D34" s="195">
        <v>164.59</v>
      </c>
      <c r="E34" s="374">
        <f t="shared" si="0"/>
        <v>1152.1300000000001</v>
      </c>
      <c r="F34" s="196" t="s">
        <v>41</v>
      </c>
      <c r="G34" s="212"/>
      <c r="H34" s="165" t="str">
        <f t="shared" si="1"/>
        <v/>
      </c>
      <c r="I34" s="213">
        <v>7</v>
      </c>
      <c r="J34" s="199">
        <f t="shared" si="2"/>
        <v>1152.1300000000001</v>
      </c>
      <c r="K34" s="200"/>
      <c r="L34" s="199" t="str">
        <f t="shared" si="3"/>
        <v/>
      </c>
      <c r="M34" s="200"/>
      <c r="N34" s="199" t="str">
        <f t="shared" si="4"/>
        <v/>
      </c>
      <c r="O34" s="201"/>
      <c r="P34" s="199" t="str">
        <f t="shared" si="4"/>
        <v/>
      </c>
      <c r="Q34" s="214"/>
      <c r="R34" s="203" t="str">
        <f t="shared" si="5"/>
        <v/>
      </c>
      <c r="S34" s="204"/>
      <c r="T34" s="215" t="str">
        <f t="shared" si="11"/>
        <v/>
      </c>
      <c r="U34" s="216" t="str">
        <f t="shared" si="6"/>
        <v/>
      </c>
      <c r="V34" s="216" t="str">
        <f t="shared" si="12"/>
        <v/>
      </c>
      <c r="W34" s="217" t="str">
        <f t="shared" si="13"/>
        <v/>
      </c>
      <c r="X34" s="206" t="str">
        <f t="shared" si="14"/>
        <v/>
      </c>
      <c r="Y34" s="380">
        <f t="shared" si="7"/>
        <v>1152.1300000000001</v>
      </c>
      <c r="Z34" s="216" t="str">
        <f t="shared" si="8"/>
        <v/>
      </c>
      <c r="AA34" s="216" t="str">
        <f t="shared" si="9"/>
        <v/>
      </c>
      <c r="AB34" s="217" t="str">
        <f t="shared" si="15"/>
        <v/>
      </c>
      <c r="AF34" s="226"/>
      <c r="AG34" s="227"/>
      <c r="AH34" s="227"/>
      <c r="AI34" s="227"/>
      <c r="AJ34" s="227"/>
      <c r="AK34" s="227"/>
      <c r="AL34" s="228"/>
    </row>
    <row r="35" spans="1:39" x14ac:dyDescent="0.25">
      <c r="A35" s="192"/>
      <c r="B35" s="211" t="s">
        <v>189</v>
      </c>
      <c r="C35" s="194">
        <f t="shared" si="10"/>
        <v>27</v>
      </c>
      <c r="D35" s="195">
        <v>323.36</v>
      </c>
      <c r="E35" s="374">
        <f t="shared" si="0"/>
        <v>8730.7200000000012</v>
      </c>
      <c r="F35" s="196" t="s">
        <v>41</v>
      </c>
      <c r="G35" s="212"/>
      <c r="H35" s="165" t="str">
        <f t="shared" si="1"/>
        <v/>
      </c>
      <c r="I35" s="213">
        <v>27</v>
      </c>
      <c r="J35" s="199">
        <f t="shared" si="2"/>
        <v>8730.7200000000012</v>
      </c>
      <c r="K35" s="200"/>
      <c r="L35" s="199" t="str">
        <f t="shared" si="3"/>
        <v/>
      </c>
      <c r="M35" s="200"/>
      <c r="N35" s="199" t="str">
        <f t="shared" si="4"/>
        <v/>
      </c>
      <c r="O35" s="201"/>
      <c r="P35" s="199" t="str">
        <f t="shared" si="4"/>
        <v/>
      </c>
      <c r="Q35" s="214"/>
      <c r="R35" s="203" t="str">
        <f t="shared" si="5"/>
        <v/>
      </c>
      <c r="S35" s="204"/>
      <c r="T35" s="215" t="str">
        <f t="shared" si="11"/>
        <v/>
      </c>
      <c r="U35" s="216" t="str">
        <f t="shared" si="6"/>
        <v/>
      </c>
      <c r="V35" s="216" t="str">
        <f t="shared" si="12"/>
        <v/>
      </c>
      <c r="W35" s="217" t="str">
        <f t="shared" si="13"/>
        <v/>
      </c>
      <c r="X35" s="206" t="str">
        <f t="shared" si="14"/>
        <v/>
      </c>
      <c r="Y35" s="380">
        <f t="shared" si="7"/>
        <v>8730.7200000000012</v>
      </c>
      <c r="Z35" s="216" t="str">
        <f t="shared" si="8"/>
        <v/>
      </c>
      <c r="AA35" s="216" t="str">
        <f t="shared" si="9"/>
        <v/>
      </c>
      <c r="AB35" s="217" t="str">
        <f t="shared" si="15"/>
        <v/>
      </c>
      <c r="AF35" s="226"/>
      <c r="AG35" s="227"/>
      <c r="AH35" s="227"/>
      <c r="AI35" s="227"/>
      <c r="AJ35" s="227"/>
      <c r="AK35" s="227"/>
      <c r="AL35" s="228"/>
    </row>
    <row r="36" spans="1:39" x14ac:dyDescent="0.25">
      <c r="A36" s="192"/>
      <c r="B36" s="211" t="s">
        <v>190</v>
      </c>
      <c r="C36" s="194">
        <f t="shared" si="10"/>
        <v>13</v>
      </c>
      <c r="D36" s="195">
        <v>320.61</v>
      </c>
      <c r="E36" s="374">
        <f t="shared" si="0"/>
        <v>4167.93</v>
      </c>
      <c r="F36" s="196" t="s">
        <v>41</v>
      </c>
      <c r="G36" s="212"/>
      <c r="H36" s="165" t="str">
        <f t="shared" si="1"/>
        <v/>
      </c>
      <c r="I36" s="213">
        <v>13</v>
      </c>
      <c r="J36" s="199">
        <f t="shared" si="2"/>
        <v>4167.93</v>
      </c>
      <c r="K36" s="200"/>
      <c r="L36" s="199" t="str">
        <f t="shared" si="3"/>
        <v/>
      </c>
      <c r="M36" s="200"/>
      <c r="N36" s="199" t="str">
        <f t="shared" si="4"/>
        <v/>
      </c>
      <c r="O36" s="201"/>
      <c r="P36" s="199" t="str">
        <f t="shared" si="4"/>
        <v/>
      </c>
      <c r="Q36" s="214"/>
      <c r="R36" s="203" t="str">
        <f t="shared" si="5"/>
        <v/>
      </c>
      <c r="S36" s="204"/>
      <c r="T36" s="215" t="str">
        <f t="shared" si="11"/>
        <v/>
      </c>
      <c r="U36" s="216" t="str">
        <f t="shared" si="6"/>
        <v/>
      </c>
      <c r="V36" s="216" t="str">
        <f t="shared" si="12"/>
        <v/>
      </c>
      <c r="W36" s="217" t="str">
        <f t="shared" si="13"/>
        <v/>
      </c>
      <c r="X36" s="206" t="str">
        <f t="shared" si="14"/>
        <v/>
      </c>
      <c r="Y36" s="380">
        <f t="shared" si="7"/>
        <v>4167.93</v>
      </c>
      <c r="Z36" s="216" t="str">
        <f t="shared" si="8"/>
        <v/>
      </c>
      <c r="AA36" s="216" t="str">
        <f t="shared" si="9"/>
        <v/>
      </c>
      <c r="AB36" s="217" t="str">
        <f t="shared" si="15"/>
        <v/>
      </c>
      <c r="AF36" s="229"/>
      <c r="AG36" s="230"/>
      <c r="AH36" s="230"/>
      <c r="AI36" s="230"/>
      <c r="AJ36" s="230"/>
      <c r="AK36" s="230"/>
      <c r="AL36" s="231"/>
    </row>
    <row r="37" spans="1:39" x14ac:dyDescent="0.25">
      <c r="A37" s="192"/>
      <c r="B37" s="211" t="s">
        <v>191</v>
      </c>
      <c r="C37" s="194">
        <f t="shared" si="10"/>
        <v>5</v>
      </c>
      <c r="D37" s="195">
        <v>218.7</v>
      </c>
      <c r="E37" s="374">
        <f t="shared" si="0"/>
        <v>1093.5</v>
      </c>
      <c r="F37" s="196" t="s">
        <v>41</v>
      </c>
      <c r="G37" s="212"/>
      <c r="H37" s="165" t="str">
        <f t="shared" si="1"/>
        <v/>
      </c>
      <c r="I37" s="213">
        <v>5</v>
      </c>
      <c r="J37" s="199">
        <f t="shared" si="2"/>
        <v>1093.5</v>
      </c>
      <c r="K37" s="200"/>
      <c r="L37" s="199" t="str">
        <f t="shared" si="3"/>
        <v/>
      </c>
      <c r="M37" s="200"/>
      <c r="N37" s="199" t="str">
        <f t="shared" si="4"/>
        <v/>
      </c>
      <c r="O37" s="201"/>
      <c r="P37" s="199" t="str">
        <f t="shared" si="4"/>
        <v/>
      </c>
      <c r="Q37" s="214"/>
      <c r="R37" s="203" t="str">
        <f t="shared" si="5"/>
        <v/>
      </c>
      <c r="S37" s="204"/>
      <c r="T37" s="215" t="str">
        <f t="shared" si="11"/>
        <v/>
      </c>
      <c r="U37" s="216" t="str">
        <f t="shared" si="6"/>
        <v/>
      </c>
      <c r="V37" s="216" t="str">
        <f t="shared" si="12"/>
        <v/>
      </c>
      <c r="W37" s="217" t="str">
        <f t="shared" si="13"/>
        <v/>
      </c>
      <c r="X37" s="206" t="str">
        <f t="shared" si="14"/>
        <v/>
      </c>
      <c r="Y37" s="380">
        <f t="shared" si="7"/>
        <v>1093.5</v>
      </c>
      <c r="Z37" s="216" t="str">
        <f t="shared" si="8"/>
        <v/>
      </c>
      <c r="AA37" s="216" t="str">
        <f t="shared" si="9"/>
        <v/>
      </c>
      <c r="AB37" s="217" t="str">
        <f t="shared" si="15"/>
        <v/>
      </c>
      <c r="AF37" s="226"/>
      <c r="AG37" s="227"/>
      <c r="AH37" s="227"/>
      <c r="AI37" s="227"/>
      <c r="AJ37" s="227"/>
      <c r="AK37" s="227"/>
      <c r="AL37" s="228"/>
    </row>
    <row r="38" spans="1:39" x14ac:dyDescent="0.25">
      <c r="A38" s="192"/>
      <c r="B38" s="232" t="s">
        <v>192</v>
      </c>
      <c r="C38" s="194">
        <f t="shared" si="10"/>
        <v>65</v>
      </c>
      <c r="D38" s="195">
        <v>126.2</v>
      </c>
      <c r="E38" s="374">
        <f t="shared" si="0"/>
        <v>8203</v>
      </c>
      <c r="F38" s="196" t="s">
        <v>41</v>
      </c>
      <c r="G38" s="212"/>
      <c r="H38" s="165" t="str">
        <f t="shared" si="1"/>
        <v/>
      </c>
      <c r="I38" s="213">
        <v>65</v>
      </c>
      <c r="J38" s="199">
        <f t="shared" si="2"/>
        <v>8203</v>
      </c>
      <c r="K38" s="200"/>
      <c r="L38" s="199" t="str">
        <f t="shared" si="3"/>
        <v/>
      </c>
      <c r="M38" s="200"/>
      <c r="N38" s="199" t="str">
        <f t="shared" si="4"/>
        <v/>
      </c>
      <c r="O38" s="201"/>
      <c r="P38" s="199" t="str">
        <f t="shared" si="4"/>
        <v/>
      </c>
      <c r="Q38" s="214"/>
      <c r="R38" s="203" t="str">
        <f t="shared" si="5"/>
        <v/>
      </c>
      <c r="S38" s="204"/>
      <c r="T38" s="215" t="str">
        <f t="shared" si="11"/>
        <v/>
      </c>
      <c r="U38" s="216" t="str">
        <f t="shared" si="6"/>
        <v/>
      </c>
      <c r="V38" s="216" t="str">
        <f t="shared" si="12"/>
        <v/>
      </c>
      <c r="W38" s="217" t="str">
        <f t="shared" si="13"/>
        <v/>
      </c>
      <c r="X38" s="206" t="str">
        <f t="shared" si="14"/>
        <v/>
      </c>
      <c r="Y38" s="380">
        <f t="shared" si="7"/>
        <v>8203</v>
      </c>
      <c r="Z38" s="216" t="str">
        <f t="shared" si="8"/>
        <v/>
      </c>
      <c r="AA38" s="216" t="str">
        <f t="shared" si="9"/>
        <v/>
      </c>
      <c r="AB38" s="217" t="str">
        <f t="shared" si="15"/>
        <v/>
      </c>
      <c r="AF38" s="226"/>
      <c r="AG38" s="227"/>
      <c r="AH38" s="227"/>
      <c r="AI38" s="227"/>
      <c r="AJ38" s="227"/>
      <c r="AK38" s="227"/>
      <c r="AL38" s="228"/>
    </row>
    <row r="39" spans="1:39" x14ac:dyDescent="0.25">
      <c r="A39" s="192"/>
      <c r="B39" s="232" t="s">
        <v>193</v>
      </c>
      <c r="C39" s="194">
        <f t="shared" si="10"/>
        <v>38</v>
      </c>
      <c r="D39" s="195">
        <v>140.21</v>
      </c>
      <c r="E39" s="374">
        <f t="shared" si="0"/>
        <v>5327.9800000000005</v>
      </c>
      <c r="F39" s="196" t="s">
        <v>41</v>
      </c>
      <c r="G39" s="212"/>
      <c r="H39" s="165" t="str">
        <f t="shared" si="1"/>
        <v/>
      </c>
      <c r="I39" s="213">
        <v>38</v>
      </c>
      <c r="J39" s="199">
        <f t="shared" si="2"/>
        <v>5327.9800000000005</v>
      </c>
      <c r="K39" s="200"/>
      <c r="L39" s="199" t="str">
        <f t="shared" si="3"/>
        <v/>
      </c>
      <c r="M39" s="200"/>
      <c r="N39" s="199" t="str">
        <f t="shared" ref="N39:N99" si="18">IF(ISBLANK(M39),"",SUM(M39*$D39))</f>
        <v/>
      </c>
      <c r="O39" s="201"/>
      <c r="P39" s="199" t="str">
        <f t="shared" ref="P39:P99" si="19">IF(ISBLANK(O39),"",SUM(O39*$D39))</f>
        <v/>
      </c>
      <c r="Q39" s="214"/>
      <c r="R39" s="203" t="str">
        <f t="shared" si="5"/>
        <v/>
      </c>
      <c r="S39" s="204"/>
      <c r="T39" s="215" t="str">
        <f t="shared" si="11"/>
        <v/>
      </c>
      <c r="U39" s="216" t="str">
        <f t="shared" si="6"/>
        <v/>
      </c>
      <c r="V39" s="216" t="str">
        <f t="shared" si="12"/>
        <v/>
      </c>
      <c r="W39" s="217" t="str">
        <f t="shared" si="13"/>
        <v/>
      </c>
      <c r="X39" s="206" t="str">
        <f t="shared" si="14"/>
        <v/>
      </c>
      <c r="Y39" s="380">
        <f t="shared" si="7"/>
        <v>5327.9800000000005</v>
      </c>
      <c r="Z39" s="216" t="str">
        <f t="shared" si="8"/>
        <v/>
      </c>
      <c r="AA39" s="216" t="str">
        <f t="shared" si="9"/>
        <v/>
      </c>
      <c r="AB39" s="217" t="str">
        <f t="shared" si="15"/>
        <v/>
      </c>
      <c r="AK39" s="233"/>
      <c r="AL39" s="234"/>
    </row>
    <row r="40" spans="1:39" x14ac:dyDescent="0.25">
      <c r="A40" s="192"/>
      <c r="B40" s="232" t="s">
        <v>194</v>
      </c>
      <c r="C40" s="194">
        <f t="shared" si="10"/>
        <v>5</v>
      </c>
      <c r="D40" s="195">
        <v>165</v>
      </c>
      <c r="E40" s="374">
        <f t="shared" si="0"/>
        <v>825</v>
      </c>
      <c r="F40" s="196" t="s">
        <v>41</v>
      </c>
      <c r="G40" s="212"/>
      <c r="H40" s="165" t="str">
        <f t="shared" si="1"/>
        <v/>
      </c>
      <c r="I40" s="213">
        <v>5</v>
      </c>
      <c r="J40" s="199">
        <f t="shared" si="2"/>
        <v>825</v>
      </c>
      <c r="K40" s="200"/>
      <c r="L40" s="199" t="str">
        <f t="shared" si="3"/>
        <v/>
      </c>
      <c r="M40" s="200"/>
      <c r="N40" s="199" t="str">
        <f t="shared" si="18"/>
        <v/>
      </c>
      <c r="O40" s="201"/>
      <c r="P40" s="199" t="str">
        <f t="shared" si="19"/>
        <v/>
      </c>
      <c r="Q40" s="214"/>
      <c r="R40" s="203" t="str">
        <f t="shared" si="5"/>
        <v/>
      </c>
      <c r="S40" s="204"/>
      <c r="T40" s="215" t="str">
        <f t="shared" si="11"/>
        <v/>
      </c>
      <c r="U40" s="216" t="str">
        <f t="shared" si="6"/>
        <v/>
      </c>
      <c r="V40" s="216" t="str">
        <f t="shared" si="12"/>
        <v/>
      </c>
      <c r="W40" s="217" t="str">
        <f t="shared" si="13"/>
        <v/>
      </c>
      <c r="X40" s="206" t="str">
        <f t="shared" si="14"/>
        <v/>
      </c>
      <c r="Y40" s="380">
        <f t="shared" si="7"/>
        <v>825</v>
      </c>
      <c r="Z40" s="216" t="str">
        <f t="shared" si="8"/>
        <v/>
      </c>
      <c r="AA40" s="216" t="str">
        <f t="shared" si="9"/>
        <v/>
      </c>
      <c r="AB40" s="217" t="str">
        <f t="shared" si="15"/>
        <v/>
      </c>
      <c r="AK40" s="222"/>
      <c r="AL40" s="223"/>
    </row>
    <row r="41" spans="1:39" x14ac:dyDescent="0.25">
      <c r="A41" s="192"/>
      <c r="B41" s="232" t="s">
        <v>195</v>
      </c>
      <c r="C41" s="194">
        <f t="shared" si="10"/>
        <v>1</v>
      </c>
      <c r="D41" s="195">
        <v>76.78</v>
      </c>
      <c r="E41" s="374">
        <f t="shared" si="0"/>
        <v>76.78</v>
      </c>
      <c r="F41" s="196" t="s">
        <v>41</v>
      </c>
      <c r="G41" s="212"/>
      <c r="H41" s="165" t="str">
        <f t="shared" si="1"/>
        <v/>
      </c>
      <c r="I41" s="213">
        <v>1</v>
      </c>
      <c r="J41" s="199">
        <f t="shared" si="2"/>
        <v>76.78</v>
      </c>
      <c r="K41" s="200"/>
      <c r="L41" s="199" t="str">
        <f t="shared" si="3"/>
        <v/>
      </c>
      <c r="M41" s="200"/>
      <c r="N41" s="199" t="str">
        <f t="shared" si="18"/>
        <v/>
      </c>
      <c r="O41" s="201"/>
      <c r="P41" s="199" t="str">
        <f t="shared" si="19"/>
        <v/>
      </c>
      <c r="Q41" s="214"/>
      <c r="R41" s="203" t="str">
        <f t="shared" si="5"/>
        <v/>
      </c>
      <c r="S41" s="204"/>
      <c r="T41" s="215" t="str">
        <f t="shared" si="11"/>
        <v/>
      </c>
      <c r="U41" s="216" t="str">
        <f t="shared" si="6"/>
        <v/>
      </c>
      <c r="V41" s="216" t="str">
        <f t="shared" si="12"/>
        <v/>
      </c>
      <c r="W41" s="217" t="str">
        <f t="shared" si="13"/>
        <v/>
      </c>
      <c r="X41" s="206" t="str">
        <f t="shared" si="14"/>
        <v/>
      </c>
      <c r="Y41" s="380">
        <f t="shared" si="7"/>
        <v>76.78</v>
      </c>
      <c r="Z41" s="216" t="str">
        <f t="shared" si="8"/>
        <v/>
      </c>
      <c r="AA41" s="216" t="str">
        <f t="shared" si="9"/>
        <v/>
      </c>
      <c r="AB41" s="217" t="str">
        <f t="shared" si="15"/>
        <v/>
      </c>
    </row>
    <row r="42" spans="1:39" x14ac:dyDescent="0.25">
      <c r="A42" s="192"/>
      <c r="B42" s="232" t="s">
        <v>196</v>
      </c>
      <c r="C42" s="194">
        <f t="shared" si="10"/>
        <v>17</v>
      </c>
      <c r="D42" s="195">
        <v>137.43</v>
      </c>
      <c r="E42" s="374">
        <f t="shared" si="0"/>
        <v>2336.31</v>
      </c>
      <c r="F42" s="196" t="s">
        <v>41</v>
      </c>
      <c r="G42" s="212"/>
      <c r="H42" s="165" t="str">
        <f t="shared" si="1"/>
        <v/>
      </c>
      <c r="I42" s="213">
        <v>17</v>
      </c>
      <c r="J42" s="199">
        <f t="shared" si="2"/>
        <v>2336.31</v>
      </c>
      <c r="K42" s="200"/>
      <c r="L42" s="199" t="str">
        <f t="shared" si="3"/>
        <v/>
      </c>
      <c r="M42" s="200"/>
      <c r="N42" s="199" t="str">
        <f t="shared" si="18"/>
        <v/>
      </c>
      <c r="O42" s="201"/>
      <c r="P42" s="199" t="str">
        <f t="shared" si="19"/>
        <v/>
      </c>
      <c r="Q42" s="214"/>
      <c r="R42" s="203" t="str">
        <f t="shared" si="5"/>
        <v/>
      </c>
      <c r="S42" s="204"/>
      <c r="T42" s="215" t="str">
        <f t="shared" si="11"/>
        <v/>
      </c>
      <c r="U42" s="216" t="str">
        <f t="shared" si="6"/>
        <v/>
      </c>
      <c r="V42" s="216" t="str">
        <f t="shared" si="12"/>
        <v/>
      </c>
      <c r="W42" s="217" t="str">
        <f t="shared" si="13"/>
        <v/>
      </c>
      <c r="X42" s="206" t="str">
        <f t="shared" si="14"/>
        <v/>
      </c>
      <c r="Y42" s="380">
        <f t="shared" si="7"/>
        <v>2336.31</v>
      </c>
      <c r="Z42" s="216" t="str">
        <f t="shared" si="8"/>
        <v/>
      </c>
      <c r="AA42" s="216" t="str">
        <f t="shared" si="9"/>
        <v/>
      </c>
      <c r="AB42" s="217" t="str">
        <f t="shared" si="15"/>
        <v/>
      </c>
      <c r="AG42" s="222"/>
      <c r="AH42" s="222"/>
      <c r="AI42" s="222"/>
      <c r="AJ42" s="222"/>
      <c r="AK42" s="222"/>
      <c r="AL42" s="223"/>
    </row>
    <row r="43" spans="1:39" x14ac:dyDescent="0.25">
      <c r="A43" s="192"/>
      <c r="B43" s="235" t="s">
        <v>197</v>
      </c>
      <c r="C43" s="194">
        <f t="shared" si="10"/>
        <v>15</v>
      </c>
      <c r="D43" s="195">
        <v>177.71</v>
      </c>
      <c r="E43" s="374">
        <f t="shared" si="0"/>
        <v>2665.65</v>
      </c>
      <c r="F43" s="196" t="s">
        <v>41</v>
      </c>
      <c r="G43" s="212"/>
      <c r="H43" s="165" t="str">
        <f t="shared" si="1"/>
        <v/>
      </c>
      <c r="I43" s="213">
        <v>15</v>
      </c>
      <c r="J43" s="199">
        <f t="shared" si="2"/>
        <v>2665.65</v>
      </c>
      <c r="K43" s="200"/>
      <c r="L43" s="199" t="str">
        <f t="shared" si="3"/>
        <v/>
      </c>
      <c r="M43" s="200"/>
      <c r="N43" s="199" t="str">
        <f t="shared" si="18"/>
        <v/>
      </c>
      <c r="O43" s="201"/>
      <c r="P43" s="199" t="str">
        <f t="shared" si="19"/>
        <v/>
      </c>
      <c r="Q43" s="214"/>
      <c r="R43" s="203" t="str">
        <f t="shared" si="5"/>
        <v/>
      </c>
      <c r="S43" s="204"/>
      <c r="T43" s="215" t="str">
        <f t="shared" si="11"/>
        <v/>
      </c>
      <c r="U43" s="216" t="str">
        <f t="shared" si="6"/>
        <v/>
      </c>
      <c r="V43" s="216" t="str">
        <f t="shared" si="12"/>
        <v/>
      </c>
      <c r="W43" s="217" t="str">
        <f t="shared" si="13"/>
        <v/>
      </c>
      <c r="X43" s="206" t="str">
        <f t="shared" si="14"/>
        <v/>
      </c>
      <c r="Y43" s="380">
        <f t="shared" si="7"/>
        <v>2665.65</v>
      </c>
      <c r="Z43" s="216" t="str">
        <f t="shared" si="8"/>
        <v/>
      </c>
      <c r="AA43" s="216" t="str">
        <f t="shared" si="9"/>
        <v/>
      </c>
      <c r="AB43" s="217" t="str">
        <f t="shared" si="15"/>
        <v/>
      </c>
      <c r="AG43" s="222"/>
      <c r="AH43" s="222"/>
      <c r="AI43" s="222"/>
      <c r="AJ43" s="222"/>
      <c r="AK43" s="222"/>
      <c r="AL43" s="223"/>
    </row>
    <row r="44" spans="1:39" x14ac:dyDescent="0.25">
      <c r="A44" s="192"/>
      <c r="B44" s="232" t="s">
        <v>198</v>
      </c>
      <c r="C44" s="194">
        <f t="shared" si="10"/>
        <v>1</v>
      </c>
      <c r="D44" s="195">
        <v>220.76</v>
      </c>
      <c r="E44" s="374">
        <f t="shared" si="0"/>
        <v>220.76</v>
      </c>
      <c r="F44" s="196" t="s">
        <v>41</v>
      </c>
      <c r="G44" s="212"/>
      <c r="H44" s="165" t="str">
        <f t="shared" si="1"/>
        <v/>
      </c>
      <c r="I44" s="213">
        <v>1</v>
      </c>
      <c r="J44" s="199">
        <f t="shared" si="2"/>
        <v>220.76</v>
      </c>
      <c r="K44" s="200"/>
      <c r="L44" s="199" t="str">
        <f t="shared" si="3"/>
        <v/>
      </c>
      <c r="M44" s="200"/>
      <c r="N44" s="199" t="str">
        <f t="shared" si="18"/>
        <v/>
      </c>
      <c r="O44" s="201"/>
      <c r="P44" s="199" t="str">
        <f t="shared" si="19"/>
        <v/>
      </c>
      <c r="Q44" s="214"/>
      <c r="R44" s="203" t="str">
        <f t="shared" si="5"/>
        <v/>
      </c>
      <c r="S44" s="204"/>
      <c r="T44" s="215" t="str">
        <f t="shared" si="11"/>
        <v/>
      </c>
      <c r="U44" s="216" t="str">
        <f t="shared" si="6"/>
        <v/>
      </c>
      <c r="V44" s="216" t="str">
        <f t="shared" si="12"/>
        <v/>
      </c>
      <c r="W44" s="217" t="str">
        <f t="shared" si="13"/>
        <v/>
      </c>
      <c r="X44" s="206" t="str">
        <f t="shared" si="14"/>
        <v/>
      </c>
      <c r="Y44" s="380">
        <f t="shared" si="7"/>
        <v>220.76</v>
      </c>
      <c r="Z44" s="216" t="str">
        <f t="shared" si="8"/>
        <v/>
      </c>
      <c r="AA44" s="216" t="str">
        <f t="shared" si="9"/>
        <v/>
      </c>
      <c r="AB44" s="217" t="str">
        <f t="shared" si="15"/>
        <v/>
      </c>
      <c r="AG44" s="222"/>
      <c r="AH44" s="222"/>
      <c r="AI44" s="222"/>
      <c r="AJ44" s="222"/>
      <c r="AK44" s="222"/>
      <c r="AL44" s="223"/>
      <c r="AM44" s="237"/>
    </row>
    <row r="45" spans="1:39" x14ac:dyDescent="0.25">
      <c r="A45" s="192"/>
      <c r="B45" s="232" t="s">
        <v>199</v>
      </c>
      <c r="C45" s="194">
        <f t="shared" si="10"/>
        <v>11</v>
      </c>
      <c r="D45" s="195">
        <v>197.66</v>
      </c>
      <c r="E45" s="374">
        <f t="shared" si="0"/>
        <v>2174.2599999999998</v>
      </c>
      <c r="F45" s="196" t="s">
        <v>41</v>
      </c>
      <c r="G45" s="212"/>
      <c r="H45" s="165" t="str">
        <f t="shared" si="1"/>
        <v/>
      </c>
      <c r="I45" s="213">
        <v>11</v>
      </c>
      <c r="J45" s="199">
        <f t="shared" si="2"/>
        <v>2174.2599999999998</v>
      </c>
      <c r="K45" s="200"/>
      <c r="L45" s="199" t="str">
        <f t="shared" si="3"/>
        <v/>
      </c>
      <c r="M45" s="200"/>
      <c r="N45" s="199" t="str">
        <f t="shared" si="18"/>
        <v/>
      </c>
      <c r="O45" s="201"/>
      <c r="P45" s="199" t="str">
        <f t="shared" si="19"/>
        <v/>
      </c>
      <c r="Q45" s="214"/>
      <c r="R45" s="203" t="str">
        <f t="shared" si="5"/>
        <v/>
      </c>
      <c r="S45" s="204"/>
      <c r="T45" s="215" t="str">
        <f t="shared" si="11"/>
        <v/>
      </c>
      <c r="U45" s="216" t="str">
        <f t="shared" si="6"/>
        <v/>
      </c>
      <c r="V45" s="216" t="str">
        <f t="shared" si="12"/>
        <v/>
      </c>
      <c r="W45" s="217" t="str">
        <f t="shared" si="13"/>
        <v/>
      </c>
      <c r="X45" s="206" t="str">
        <f t="shared" si="14"/>
        <v/>
      </c>
      <c r="Y45" s="380">
        <f t="shared" si="7"/>
        <v>2174.2599999999998</v>
      </c>
      <c r="Z45" s="216" t="str">
        <f t="shared" si="8"/>
        <v/>
      </c>
      <c r="AA45" s="216" t="str">
        <f t="shared" si="9"/>
        <v/>
      </c>
      <c r="AB45" s="217" t="str">
        <f t="shared" si="15"/>
        <v/>
      </c>
      <c r="AF45" s="226"/>
      <c r="AG45" s="227"/>
      <c r="AH45" s="227"/>
      <c r="AI45" s="227"/>
      <c r="AJ45" s="227"/>
      <c r="AK45" s="227"/>
      <c r="AL45" s="228"/>
      <c r="AM45" s="236"/>
    </row>
    <row r="46" spans="1:39" x14ac:dyDescent="0.25">
      <c r="A46" s="192"/>
      <c r="B46" s="232" t="s">
        <v>200</v>
      </c>
      <c r="C46" s="194">
        <f t="shared" si="10"/>
        <v>7</v>
      </c>
      <c r="D46" s="195">
        <v>118.21</v>
      </c>
      <c r="E46" s="374">
        <f t="shared" si="0"/>
        <v>827.46999999999991</v>
      </c>
      <c r="F46" s="196" t="s">
        <v>41</v>
      </c>
      <c r="G46" s="212"/>
      <c r="H46" s="165" t="str">
        <f t="shared" si="1"/>
        <v/>
      </c>
      <c r="I46" s="213">
        <v>7</v>
      </c>
      <c r="J46" s="199">
        <f t="shared" si="2"/>
        <v>827.46999999999991</v>
      </c>
      <c r="K46" s="200"/>
      <c r="L46" s="199" t="str">
        <f t="shared" si="3"/>
        <v/>
      </c>
      <c r="M46" s="200"/>
      <c r="N46" s="199" t="str">
        <f t="shared" si="18"/>
        <v/>
      </c>
      <c r="O46" s="201"/>
      <c r="P46" s="199" t="str">
        <f t="shared" si="19"/>
        <v/>
      </c>
      <c r="Q46" s="214"/>
      <c r="R46" s="203" t="str">
        <f t="shared" si="5"/>
        <v/>
      </c>
      <c r="S46" s="204"/>
      <c r="T46" s="215" t="str">
        <f t="shared" si="11"/>
        <v/>
      </c>
      <c r="U46" s="216" t="str">
        <f t="shared" si="6"/>
        <v/>
      </c>
      <c r="V46" s="216" t="str">
        <f t="shared" si="12"/>
        <v/>
      </c>
      <c r="W46" s="217" t="str">
        <f t="shared" si="13"/>
        <v/>
      </c>
      <c r="X46" s="206" t="str">
        <f t="shared" si="14"/>
        <v/>
      </c>
      <c r="Y46" s="380">
        <f t="shared" si="7"/>
        <v>827.46999999999991</v>
      </c>
      <c r="Z46" s="216" t="str">
        <f t="shared" si="8"/>
        <v/>
      </c>
      <c r="AA46" s="216" t="str">
        <f t="shared" si="9"/>
        <v/>
      </c>
      <c r="AB46" s="217" t="str">
        <f t="shared" si="15"/>
        <v/>
      </c>
      <c r="AF46" s="226"/>
      <c r="AG46" s="227"/>
      <c r="AH46" s="227"/>
      <c r="AI46" s="227"/>
      <c r="AJ46" s="227"/>
      <c r="AK46" s="227"/>
      <c r="AL46" s="228"/>
      <c r="AM46" s="237"/>
    </row>
    <row r="47" spans="1:39" x14ac:dyDescent="0.25">
      <c r="A47" s="192"/>
      <c r="B47" s="232" t="s">
        <v>201</v>
      </c>
      <c r="C47" s="194">
        <f t="shared" si="10"/>
        <v>39</v>
      </c>
      <c r="D47" s="195">
        <v>59.1</v>
      </c>
      <c r="E47" s="374">
        <f t="shared" si="0"/>
        <v>2304.9</v>
      </c>
      <c r="F47" s="196" t="s">
        <v>41</v>
      </c>
      <c r="G47" s="212"/>
      <c r="H47" s="165" t="str">
        <f t="shared" si="1"/>
        <v/>
      </c>
      <c r="I47" s="213">
        <v>39</v>
      </c>
      <c r="J47" s="199">
        <f t="shared" si="2"/>
        <v>2304.9</v>
      </c>
      <c r="K47" s="200"/>
      <c r="L47" s="199" t="str">
        <f t="shared" si="3"/>
        <v/>
      </c>
      <c r="M47" s="200"/>
      <c r="N47" s="199" t="str">
        <f t="shared" si="18"/>
        <v/>
      </c>
      <c r="O47" s="201"/>
      <c r="P47" s="199" t="str">
        <f t="shared" si="19"/>
        <v/>
      </c>
      <c r="Q47" s="214"/>
      <c r="R47" s="203" t="str">
        <f t="shared" si="5"/>
        <v/>
      </c>
      <c r="S47" s="204"/>
      <c r="T47" s="215" t="str">
        <f t="shared" si="11"/>
        <v/>
      </c>
      <c r="U47" s="216" t="str">
        <f t="shared" si="6"/>
        <v/>
      </c>
      <c r="V47" s="216" t="str">
        <f t="shared" si="12"/>
        <v/>
      </c>
      <c r="W47" s="217" t="str">
        <f t="shared" si="13"/>
        <v/>
      </c>
      <c r="X47" s="206" t="str">
        <f t="shared" si="14"/>
        <v/>
      </c>
      <c r="Y47" s="380">
        <f t="shared" si="7"/>
        <v>2304.9</v>
      </c>
      <c r="Z47" s="216" t="str">
        <f t="shared" si="8"/>
        <v/>
      </c>
      <c r="AA47" s="216" t="str">
        <f t="shared" si="9"/>
        <v/>
      </c>
      <c r="AB47" s="217" t="str">
        <f t="shared" si="15"/>
        <v/>
      </c>
      <c r="AF47" s="226"/>
      <c r="AG47" s="227"/>
      <c r="AH47" s="227"/>
      <c r="AI47" s="227"/>
      <c r="AJ47" s="227"/>
      <c r="AK47" s="227"/>
      <c r="AL47" s="228"/>
      <c r="AM47" s="237"/>
    </row>
    <row r="48" spans="1:39" x14ac:dyDescent="0.25">
      <c r="A48" s="192"/>
      <c r="B48" s="232" t="s">
        <v>202</v>
      </c>
      <c r="C48" s="194">
        <f t="shared" si="10"/>
        <v>22</v>
      </c>
      <c r="D48" s="195">
        <v>61.93</v>
      </c>
      <c r="E48" s="374">
        <f t="shared" si="0"/>
        <v>1362.46</v>
      </c>
      <c r="F48" s="196" t="s">
        <v>41</v>
      </c>
      <c r="G48" s="212"/>
      <c r="H48" s="165" t="str">
        <f t="shared" si="1"/>
        <v/>
      </c>
      <c r="I48" s="213">
        <v>22</v>
      </c>
      <c r="J48" s="199">
        <f t="shared" si="2"/>
        <v>1362.46</v>
      </c>
      <c r="K48" s="200"/>
      <c r="L48" s="199" t="str">
        <f t="shared" si="3"/>
        <v/>
      </c>
      <c r="M48" s="200"/>
      <c r="N48" s="199" t="str">
        <f t="shared" si="18"/>
        <v/>
      </c>
      <c r="O48" s="201"/>
      <c r="P48" s="199" t="str">
        <f t="shared" si="19"/>
        <v/>
      </c>
      <c r="Q48" s="214"/>
      <c r="R48" s="203" t="str">
        <f t="shared" si="5"/>
        <v/>
      </c>
      <c r="S48" s="204"/>
      <c r="T48" s="215" t="str">
        <f t="shared" si="11"/>
        <v/>
      </c>
      <c r="U48" s="216" t="str">
        <f t="shared" si="6"/>
        <v/>
      </c>
      <c r="V48" s="216" t="str">
        <f t="shared" si="12"/>
        <v/>
      </c>
      <c r="W48" s="217" t="str">
        <f t="shared" si="13"/>
        <v/>
      </c>
      <c r="X48" s="206" t="str">
        <f t="shared" si="14"/>
        <v/>
      </c>
      <c r="Y48" s="380">
        <f t="shared" si="7"/>
        <v>1362.46</v>
      </c>
      <c r="Z48" s="216" t="str">
        <f t="shared" si="8"/>
        <v/>
      </c>
      <c r="AA48" s="216" t="str">
        <f t="shared" si="9"/>
        <v/>
      </c>
      <c r="AB48" s="217" t="str">
        <f t="shared" si="15"/>
        <v/>
      </c>
      <c r="AF48" s="226"/>
      <c r="AG48" s="227"/>
      <c r="AH48" s="227"/>
      <c r="AI48" s="227"/>
      <c r="AJ48" s="227"/>
      <c r="AK48" s="227"/>
      <c r="AL48" s="228"/>
      <c r="AM48" s="236"/>
    </row>
    <row r="49" spans="1:39" x14ac:dyDescent="0.25">
      <c r="A49" s="192"/>
      <c r="B49" s="396" t="s">
        <v>203</v>
      </c>
      <c r="C49" s="194">
        <f t="shared" si="10"/>
        <v>148</v>
      </c>
      <c r="D49" s="195">
        <v>75.58</v>
      </c>
      <c r="E49" s="374">
        <f t="shared" si="0"/>
        <v>11185.84</v>
      </c>
      <c r="F49" s="196" t="s">
        <v>41</v>
      </c>
      <c r="G49" s="212"/>
      <c r="H49" s="165" t="str">
        <f t="shared" si="1"/>
        <v/>
      </c>
      <c r="I49" s="213">
        <v>98</v>
      </c>
      <c r="J49" s="199">
        <f t="shared" si="2"/>
        <v>7406.84</v>
      </c>
      <c r="K49" s="200"/>
      <c r="L49" s="199" t="str">
        <f t="shared" si="3"/>
        <v/>
      </c>
      <c r="M49" s="200"/>
      <c r="N49" s="199" t="str">
        <f t="shared" si="18"/>
        <v/>
      </c>
      <c r="O49" s="201"/>
      <c r="P49" s="199" t="str">
        <f t="shared" si="19"/>
        <v/>
      </c>
      <c r="Q49" s="214">
        <v>50</v>
      </c>
      <c r="R49" s="203">
        <f t="shared" si="5"/>
        <v>3779</v>
      </c>
      <c r="S49" s="204"/>
      <c r="T49" s="215">
        <f t="shared" si="11"/>
        <v>3234.5041718556786</v>
      </c>
      <c r="U49" s="216" t="str">
        <f t="shared" si="6"/>
        <v/>
      </c>
      <c r="V49" s="216">
        <f t="shared" si="12"/>
        <v>544.49582814432085</v>
      </c>
      <c r="W49" s="217" t="str">
        <f t="shared" si="13"/>
        <v/>
      </c>
      <c r="X49" s="206" t="str">
        <f t="shared" si="14"/>
        <v/>
      </c>
      <c r="Y49" s="380">
        <f t="shared" si="7"/>
        <v>10641.344171855679</v>
      </c>
      <c r="Z49" s="216" t="str">
        <f t="shared" si="8"/>
        <v/>
      </c>
      <c r="AA49" s="216">
        <f t="shared" si="9"/>
        <v>544.49582814432085</v>
      </c>
      <c r="AB49" s="217" t="str">
        <f t="shared" si="15"/>
        <v/>
      </c>
      <c r="AF49" s="226"/>
      <c r="AG49" s="227"/>
      <c r="AH49" s="227"/>
      <c r="AI49" s="227"/>
      <c r="AJ49" s="227"/>
      <c r="AK49" s="227"/>
      <c r="AL49" s="228"/>
    </row>
    <row r="50" spans="1:39" x14ac:dyDescent="0.25">
      <c r="A50" s="192"/>
      <c r="B50" s="397" t="s">
        <v>204</v>
      </c>
      <c r="C50" s="194">
        <f t="shared" si="10"/>
        <v>9</v>
      </c>
      <c r="D50" s="195">
        <v>410.31</v>
      </c>
      <c r="E50" s="374">
        <f t="shared" si="0"/>
        <v>3692.79</v>
      </c>
      <c r="F50" s="196" t="s">
        <v>41</v>
      </c>
      <c r="G50" s="212"/>
      <c r="H50" s="165" t="str">
        <f t="shared" si="1"/>
        <v/>
      </c>
      <c r="I50" s="213">
        <v>9</v>
      </c>
      <c r="J50" s="199">
        <f t="shared" si="2"/>
        <v>3692.79</v>
      </c>
      <c r="K50" s="200"/>
      <c r="L50" s="199" t="str">
        <f t="shared" si="3"/>
        <v/>
      </c>
      <c r="M50" s="200"/>
      <c r="N50" s="199" t="str">
        <f t="shared" si="18"/>
        <v/>
      </c>
      <c r="O50" s="201"/>
      <c r="P50" s="199" t="str">
        <f t="shared" si="19"/>
        <v/>
      </c>
      <c r="Q50" s="214"/>
      <c r="R50" s="203" t="str">
        <f t="shared" si="5"/>
        <v/>
      </c>
      <c r="S50" s="204"/>
      <c r="T50" s="215" t="str">
        <f t="shared" si="11"/>
        <v/>
      </c>
      <c r="U50" s="216" t="str">
        <f t="shared" si="6"/>
        <v/>
      </c>
      <c r="V50" s="216" t="str">
        <f t="shared" si="12"/>
        <v/>
      </c>
      <c r="W50" s="217" t="str">
        <f t="shared" si="13"/>
        <v/>
      </c>
      <c r="X50" s="206" t="str">
        <f t="shared" si="14"/>
        <v/>
      </c>
      <c r="Y50" s="380">
        <f t="shared" si="7"/>
        <v>3692.79</v>
      </c>
      <c r="Z50" s="216" t="str">
        <f t="shared" si="8"/>
        <v/>
      </c>
      <c r="AA50" s="216" t="str">
        <f t="shared" si="9"/>
        <v/>
      </c>
      <c r="AB50" s="217" t="str">
        <f t="shared" si="15"/>
        <v/>
      </c>
      <c r="AF50" s="226"/>
      <c r="AG50" s="227"/>
      <c r="AH50" s="227"/>
      <c r="AI50" s="227"/>
      <c r="AJ50" s="227"/>
      <c r="AK50" s="227"/>
      <c r="AL50" s="228"/>
    </row>
    <row r="51" spans="1:39" x14ac:dyDescent="0.25">
      <c r="A51" s="192"/>
      <c r="B51" s="397" t="s">
        <v>205</v>
      </c>
      <c r="C51" s="194">
        <f t="shared" si="10"/>
        <v>6</v>
      </c>
      <c r="D51" s="195">
        <v>442.26</v>
      </c>
      <c r="E51" s="374">
        <f t="shared" si="0"/>
        <v>2653.56</v>
      </c>
      <c r="F51" s="196" t="s">
        <v>41</v>
      </c>
      <c r="G51" s="212"/>
      <c r="H51" s="165" t="str">
        <f t="shared" si="1"/>
        <v/>
      </c>
      <c r="I51" s="213">
        <v>6</v>
      </c>
      <c r="J51" s="199">
        <f t="shared" si="2"/>
        <v>2653.56</v>
      </c>
      <c r="K51" s="200"/>
      <c r="L51" s="199" t="str">
        <f t="shared" si="3"/>
        <v/>
      </c>
      <c r="M51" s="200"/>
      <c r="N51" s="199" t="str">
        <f t="shared" si="18"/>
        <v/>
      </c>
      <c r="O51" s="201"/>
      <c r="P51" s="199" t="str">
        <f t="shared" si="19"/>
        <v/>
      </c>
      <c r="Q51" s="214"/>
      <c r="R51" s="203" t="str">
        <f t="shared" si="5"/>
        <v/>
      </c>
      <c r="S51" s="204"/>
      <c r="T51" s="215" t="str">
        <f t="shared" si="11"/>
        <v/>
      </c>
      <c r="U51" s="216" t="str">
        <f t="shared" si="6"/>
        <v/>
      </c>
      <c r="V51" s="216" t="str">
        <f t="shared" si="12"/>
        <v/>
      </c>
      <c r="W51" s="217" t="str">
        <f t="shared" si="13"/>
        <v/>
      </c>
      <c r="X51" s="206" t="str">
        <f t="shared" si="14"/>
        <v/>
      </c>
      <c r="Y51" s="380">
        <f t="shared" si="7"/>
        <v>2653.56</v>
      </c>
      <c r="Z51" s="216" t="str">
        <f t="shared" si="8"/>
        <v/>
      </c>
      <c r="AA51" s="216" t="str">
        <f t="shared" si="9"/>
        <v/>
      </c>
      <c r="AB51" s="217" t="str">
        <f t="shared" si="15"/>
        <v/>
      </c>
      <c r="AF51" s="226"/>
      <c r="AG51" s="227"/>
      <c r="AH51" s="227"/>
      <c r="AI51" s="227"/>
      <c r="AJ51" s="227"/>
      <c r="AK51" s="227"/>
      <c r="AL51" s="228"/>
    </row>
    <row r="52" spans="1:39" x14ac:dyDescent="0.25">
      <c r="A52" s="192"/>
      <c r="B52" s="397" t="s">
        <v>206</v>
      </c>
      <c r="C52" s="194">
        <f t="shared" si="10"/>
        <v>10</v>
      </c>
      <c r="D52" s="195">
        <v>223.29</v>
      </c>
      <c r="E52" s="374">
        <f t="shared" si="0"/>
        <v>2232.9</v>
      </c>
      <c r="F52" s="196" t="s">
        <v>41</v>
      </c>
      <c r="G52" s="212"/>
      <c r="H52" s="165" t="str">
        <f t="shared" si="1"/>
        <v/>
      </c>
      <c r="I52" s="213">
        <v>4</v>
      </c>
      <c r="J52" s="199">
        <f t="shared" si="2"/>
        <v>893.16</v>
      </c>
      <c r="K52" s="200"/>
      <c r="L52" s="199" t="str">
        <f t="shared" si="3"/>
        <v/>
      </c>
      <c r="M52" s="200"/>
      <c r="N52" s="199" t="str">
        <f t="shared" si="18"/>
        <v/>
      </c>
      <c r="O52" s="201"/>
      <c r="P52" s="199" t="str">
        <f t="shared" si="19"/>
        <v/>
      </c>
      <c r="Q52" s="214">
        <v>6</v>
      </c>
      <c r="R52" s="203">
        <f t="shared" si="5"/>
        <v>1339.74</v>
      </c>
      <c r="S52" s="204"/>
      <c r="T52" s="215">
        <f t="shared" si="11"/>
        <v>1146.7040537713488</v>
      </c>
      <c r="U52" s="216" t="str">
        <f t="shared" si="6"/>
        <v/>
      </c>
      <c r="V52" s="216">
        <f t="shared" si="12"/>
        <v>193.03594622865108</v>
      </c>
      <c r="W52" s="217" t="str">
        <f t="shared" si="13"/>
        <v/>
      </c>
      <c r="X52" s="206" t="str">
        <f t="shared" si="14"/>
        <v/>
      </c>
      <c r="Y52" s="380">
        <f t="shared" si="7"/>
        <v>2039.8640537713486</v>
      </c>
      <c r="Z52" s="216" t="str">
        <f t="shared" si="8"/>
        <v/>
      </c>
      <c r="AA52" s="216">
        <f t="shared" si="9"/>
        <v>193.03594622865108</v>
      </c>
      <c r="AB52" s="217" t="str">
        <f t="shared" si="15"/>
        <v/>
      </c>
      <c r="AF52" s="229"/>
      <c r="AG52" s="230"/>
      <c r="AH52" s="230"/>
      <c r="AI52" s="230"/>
      <c r="AJ52" s="230"/>
      <c r="AK52" s="230"/>
      <c r="AL52" s="231"/>
    </row>
    <row r="53" spans="1:39" x14ac:dyDescent="0.25">
      <c r="A53" s="192"/>
      <c r="B53" s="397" t="s">
        <v>207</v>
      </c>
      <c r="C53" s="194">
        <f t="shared" si="10"/>
        <v>12</v>
      </c>
      <c r="D53" s="195">
        <v>463.76</v>
      </c>
      <c r="E53" s="374">
        <f t="shared" si="0"/>
        <v>5565.12</v>
      </c>
      <c r="F53" s="196" t="s">
        <v>41</v>
      </c>
      <c r="G53" s="212"/>
      <c r="H53" s="165" t="str">
        <f t="shared" si="1"/>
        <v/>
      </c>
      <c r="I53" s="213">
        <v>6</v>
      </c>
      <c r="J53" s="199">
        <f t="shared" si="2"/>
        <v>2782.56</v>
      </c>
      <c r="K53" s="200"/>
      <c r="L53" s="199" t="str">
        <f t="shared" si="3"/>
        <v/>
      </c>
      <c r="M53" s="200"/>
      <c r="N53" s="199" t="str">
        <f t="shared" si="18"/>
        <v/>
      </c>
      <c r="O53" s="201"/>
      <c r="P53" s="199" t="str">
        <f t="shared" si="19"/>
        <v/>
      </c>
      <c r="Q53" s="214">
        <v>6</v>
      </c>
      <c r="R53" s="203">
        <f t="shared" si="5"/>
        <v>2782.56</v>
      </c>
      <c r="S53" s="204"/>
      <c r="T53" s="215">
        <f t="shared" si="11"/>
        <v>2381.6358635720394</v>
      </c>
      <c r="U53" s="216" t="str">
        <f t="shared" si="6"/>
        <v/>
      </c>
      <c r="V53" s="216">
        <f t="shared" si="12"/>
        <v>400.92413642796021</v>
      </c>
      <c r="W53" s="217" t="str">
        <f t="shared" si="13"/>
        <v/>
      </c>
      <c r="X53" s="206" t="str">
        <f t="shared" si="14"/>
        <v/>
      </c>
      <c r="Y53" s="380">
        <f t="shared" si="7"/>
        <v>5164.1958635720393</v>
      </c>
      <c r="Z53" s="216" t="str">
        <f t="shared" si="8"/>
        <v/>
      </c>
      <c r="AA53" s="216">
        <f t="shared" si="9"/>
        <v>400.92413642796021</v>
      </c>
      <c r="AB53" s="217" t="str">
        <f t="shared" si="15"/>
        <v/>
      </c>
      <c r="AF53" s="229"/>
      <c r="AG53" s="230"/>
      <c r="AH53" s="230"/>
      <c r="AI53" s="230"/>
      <c r="AJ53" s="230"/>
      <c r="AK53" s="230"/>
      <c r="AL53" s="231"/>
    </row>
    <row r="54" spans="1:39" x14ac:dyDescent="0.25">
      <c r="A54" s="192"/>
      <c r="B54" s="397" t="s">
        <v>208</v>
      </c>
      <c r="C54" s="194">
        <f t="shared" si="10"/>
        <v>35</v>
      </c>
      <c r="D54" s="195">
        <v>98.84</v>
      </c>
      <c r="E54" s="374">
        <f t="shared" si="0"/>
        <v>3459.4</v>
      </c>
      <c r="F54" s="196" t="s">
        <v>41</v>
      </c>
      <c r="G54" s="212"/>
      <c r="H54" s="165" t="str">
        <f t="shared" si="1"/>
        <v/>
      </c>
      <c r="I54" s="213">
        <v>19</v>
      </c>
      <c r="J54" s="199">
        <f t="shared" si="2"/>
        <v>1877.96</v>
      </c>
      <c r="K54" s="200"/>
      <c r="L54" s="199" t="str">
        <f t="shared" si="3"/>
        <v/>
      </c>
      <c r="M54" s="200"/>
      <c r="N54" s="199" t="str">
        <f t="shared" si="18"/>
        <v/>
      </c>
      <c r="O54" s="201"/>
      <c r="P54" s="199" t="str">
        <f t="shared" si="19"/>
        <v/>
      </c>
      <c r="Q54" s="214">
        <v>16</v>
      </c>
      <c r="R54" s="203">
        <f t="shared" si="5"/>
        <v>1581.44</v>
      </c>
      <c r="S54" s="204"/>
      <c r="T54" s="215">
        <f t="shared" si="11"/>
        <v>1353.5787979728618</v>
      </c>
      <c r="U54" s="216" t="str">
        <f t="shared" si="6"/>
        <v/>
      </c>
      <c r="V54" s="216">
        <f t="shared" si="12"/>
        <v>227.86120202713809</v>
      </c>
      <c r="W54" s="217" t="str">
        <f t="shared" si="13"/>
        <v/>
      </c>
      <c r="X54" s="206" t="str">
        <f t="shared" si="14"/>
        <v/>
      </c>
      <c r="Y54" s="380">
        <f t="shared" si="7"/>
        <v>3231.5387979728621</v>
      </c>
      <c r="Z54" s="216" t="str">
        <f t="shared" si="8"/>
        <v/>
      </c>
      <c r="AA54" s="216">
        <f t="shared" si="9"/>
        <v>227.86120202713809</v>
      </c>
      <c r="AB54" s="217" t="str">
        <f t="shared" si="15"/>
        <v/>
      </c>
      <c r="AF54" s="226"/>
      <c r="AG54" s="227"/>
      <c r="AH54" s="227"/>
      <c r="AI54" s="227"/>
      <c r="AJ54" s="227"/>
      <c r="AK54" s="227"/>
      <c r="AL54" s="228"/>
    </row>
    <row r="55" spans="1:39" x14ac:dyDescent="0.25">
      <c r="A55" s="192"/>
      <c r="B55" s="397" t="s">
        <v>209</v>
      </c>
      <c r="C55" s="194">
        <f t="shared" si="10"/>
        <v>5</v>
      </c>
      <c r="D55" s="195">
        <v>69.88</v>
      </c>
      <c r="E55" s="374">
        <f t="shared" si="0"/>
        <v>349.4</v>
      </c>
      <c r="F55" s="196" t="s">
        <v>41</v>
      </c>
      <c r="G55" s="212"/>
      <c r="H55" s="165" t="str">
        <f t="shared" si="1"/>
        <v/>
      </c>
      <c r="I55" s="213">
        <v>5</v>
      </c>
      <c r="J55" s="199">
        <f t="shared" si="2"/>
        <v>349.4</v>
      </c>
      <c r="K55" s="200"/>
      <c r="L55" s="199" t="str">
        <f t="shared" si="3"/>
        <v/>
      </c>
      <c r="M55" s="200"/>
      <c r="N55" s="199" t="str">
        <f t="shared" si="18"/>
        <v/>
      </c>
      <c r="O55" s="201"/>
      <c r="P55" s="199" t="str">
        <f t="shared" si="19"/>
        <v/>
      </c>
      <c r="Q55" s="214"/>
      <c r="R55" s="203" t="str">
        <f t="shared" si="5"/>
        <v/>
      </c>
      <c r="S55" s="204"/>
      <c r="T55" s="215" t="str">
        <f t="shared" si="11"/>
        <v/>
      </c>
      <c r="U55" s="216" t="str">
        <f t="shared" si="6"/>
        <v/>
      </c>
      <c r="V55" s="216" t="str">
        <f t="shared" si="12"/>
        <v/>
      </c>
      <c r="W55" s="217" t="str">
        <f t="shared" si="13"/>
        <v/>
      </c>
      <c r="X55" s="206" t="str">
        <f t="shared" si="14"/>
        <v/>
      </c>
      <c r="Y55" s="380">
        <f t="shared" si="7"/>
        <v>349.4</v>
      </c>
      <c r="Z55" s="216" t="str">
        <f t="shared" si="8"/>
        <v/>
      </c>
      <c r="AA55" s="216" t="str">
        <f t="shared" si="9"/>
        <v/>
      </c>
      <c r="AB55" s="217" t="str">
        <f t="shared" si="15"/>
        <v/>
      </c>
      <c r="AF55" s="226"/>
      <c r="AG55" s="227"/>
      <c r="AH55" s="227"/>
      <c r="AI55" s="227"/>
      <c r="AJ55" s="227"/>
      <c r="AK55" s="227"/>
      <c r="AL55" s="228"/>
    </row>
    <row r="56" spans="1:39" x14ac:dyDescent="0.25">
      <c r="A56" s="192"/>
      <c r="B56" s="396" t="s">
        <v>210</v>
      </c>
      <c r="C56" s="194">
        <f t="shared" si="10"/>
        <v>2</v>
      </c>
      <c r="D56" s="195">
        <v>1196.21</v>
      </c>
      <c r="E56" s="374">
        <f t="shared" si="0"/>
        <v>2392.42</v>
      </c>
      <c r="F56" s="196" t="s">
        <v>41</v>
      </c>
      <c r="G56" s="212"/>
      <c r="H56" s="165" t="str">
        <f t="shared" si="1"/>
        <v/>
      </c>
      <c r="I56" s="213">
        <v>2</v>
      </c>
      <c r="J56" s="199">
        <f t="shared" si="2"/>
        <v>2392.42</v>
      </c>
      <c r="K56" s="200"/>
      <c r="L56" s="199" t="str">
        <f t="shared" si="3"/>
        <v/>
      </c>
      <c r="M56" s="200"/>
      <c r="N56" s="199" t="str">
        <f t="shared" si="18"/>
        <v/>
      </c>
      <c r="O56" s="201"/>
      <c r="P56" s="199" t="str">
        <f t="shared" si="19"/>
        <v/>
      </c>
      <c r="Q56" s="214"/>
      <c r="R56" s="203" t="str">
        <f t="shared" si="5"/>
        <v/>
      </c>
      <c r="S56" s="204"/>
      <c r="T56" s="215" t="str">
        <f t="shared" si="11"/>
        <v/>
      </c>
      <c r="U56" s="216" t="str">
        <f t="shared" si="6"/>
        <v/>
      </c>
      <c r="V56" s="216" t="str">
        <f t="shared" si="12"/>
        <v/>
      </c>
      <c r="W56" s="217" t="str">
        <f t="shared" si="13"/>
        <v/>
      </c>
      <c r="X56" s="206" t="str">
        <f t="shared" si="14"/>
        <v/>
      </c>
      <c r="Y56" s="380">
        <f t="shared" si="7"/>
        <v>2392.42</v>
      </c>
      <c r="Z56" s="216" t="str">
        <f t="shared" si="8"/>
        <v/>
      </c>
      <c r="AA56" s="216" t="str">
        <f t="shared" si="9"/>
        <v/>
      </c>
      <c r="AB56" s="217" t="str">
        <f t="shared" si="15"/>
        <v/>
      </c>
      <c r="AK56" s="233"/>
      <c r="AL56" s="234"/>
    </row>
    <row r="57" spans="1:39" x14ac:dyDescent="0.25">
      <c r="A57" s="192"/>
      <c r="B57" s="397" t="s">
        <v>211</v>
      </c>
      <c r="C57" s="194">
        <f t="shared" si="10"/>
        <v>3</v>
      </c>
      <c r="D57" s="195">
        <v>1343.21</v>
      </c>
      <c r="E57" s="374">
        <f t="shared" si="0"/>
        <v>4029.63</v>
      </c>
      <c r="F57" s="196" t="s">
        <v>41</v>
      </c>
      <c r="G57" s="212"/>
      <c r="H57" s="165" t="str">
        <f t="shared" si="1"/>
        <v/>
      </c>
      <c r="I57" s="213">
        <v>3</v>
      </c>
      <c r="J57" s="199">
        <f t="shared" si="2"/>
        <v>4029.63</v>
      </c>
      <c r="K57" s="200"/>
      <c r="L57" s="199" t="str">
        <f t="shared" si="3"/>
        <v/>
      </c>
      <c r="M57" s="200"/>
      <c r="N57" s="199" t="str">
        <f t="shared" si="18"/>
        <v/>
      </c>
      <c r="O57" s="201"/>
      <c r="P57" s="199" t="str">
        <f t="shared" si="19"/>
        <v/>
      </c>
      <c r="Q57" s="214"/>
      <c r="R57" s="203" t="str">
        <f t="shared" si="5"/>
        <v/>
      </c>
      <c r="S57" s="204"/>
      <c r="T57" s="215" t="str">
        <f t="shared" si="11"/>
        <v/>
      </c>
      <c r="U57" s="216" t="str">
        <f t="shared" si="6"/>
        <v/>
      </c>
      <c r="V57" s="216" t="str">
        <f t="shared" si="12"/>
        <v/>
      </c>
      <c r="W57" s="217" t="str">
        <f t="shared" si="13"/>
        <v/>
      </c>
      <c r="X57" s="206" t="str">
        <f t="shared" si="14"/>
        <v/>
      </c>
      <c r="Y57" s="380">
        <f t="shared" si="7"/>
        <v>4029.63</v>
      </c>
      <c r="Z57" s="216" t="str">
        <f t="shared" si="8"/>
        <v/>
      </c>
      <c r="AA57" s="216" t="str">
        <f t="shared" si="9"/>
        <v/>
      </c>
      <c r="AB57" s="217" t="str">
        <f t="shared" si="15"/>
        <v/>
      </c>
      <c r="AK57" s="222"/>
      <c r="AL57" s="223"/>
    </row>
    <row r="58" spans="1:39" x14ac:dyDescent="0.25">
      <c r="A58" s="192"/>
      <c r="B58" s="397" t="s">
        <v>212</v>
      </c>
      <c r="C58" s="194">
        <f t="shared" si="10"/>
        <v>8</v>
      </c>
      <c r="D58" s="195">
        <v>719.51</v>
      </c>
      <c r="E58" s="374">
        <f t="shared" si="0"/>
        <v>5756.08</v>
      </c>
      <c r="F58" s="196" t="s">
        <v>41</v>
      </c>
      <c r="G58" s="212"/>
      <c r="H58" s="165" t="str">
        <f t="shared" si="1"/>
        <v/>
      </c>
      <c r="I58" s="213">
        <v>8</v>
      </c>
      <c r="J58" s="199">
        <f t="shared" si="2"/>
        <v>5756.08</v>
      </c>
      <c r="K58" s="200"/>
      <c r="L58" s="199" t="str">
        <f t="shared" si="3"/>
        <v/>
      </c>
      <c r="M58" s="200"/>
      <c r="N58" s="199" t="str">
        <f t="shared" si="18"/>
        <v/>
      </c>
      <c r="O58" s="201"/>
      <c r="P58" s="199" t="str">
        <f t="shared" si="19"/>
        <v/>
      </c>
      <c r="Q58" s="214"/>
      <c r="R58" s="203" t="str">
        <f t="shared" si="5"/>
        <v/>
      </c>
      <c r="S58" s="204"/>
      <c r="T58" s="215" t="str">
        <f t="shared" si="11"/>
        <v/>
      </c>
      <c r="U58" s="216" t="str">
        <f t="shared" si="6"/>
        <v/>
      </c>
      <c r="V58" s="216" t="str">
        <f t="shared" si="12"/>
        <v/>
      </c>
      <c r="W58" s="217" t="str">
        <f t="shared" si="13"/>
        <v/>
      </c>
      <c r="X58" s="206" t="str">
        <f t="shared" si="14"/>
        <v/>
      </c>
      <c r="Y58" s="380">
        <f t="shared" si="7"/>
        <v>5756.08</v>
      </c>
      <c r="Z58" s="216" t="str">
        <f t="shared" si="8"/>
        <v/>
      </c>
      <c r="AA58" s="216" t="str">
        <f t="shared" si="9"/>
        <v/>
      </c>
      <c r="AB58" s="217" t="str">
        <f t="shared" si="15"/>
        <v/>
      </c>
    </row>
    <row r="59" spans="1:39" x14ac:dyDescent="0.25">
      <c r="A59" s="192"/>
      <c r="B59" s="397" t="s">
        <v>213</v>
      </c>
      <c r="C59" s="194">
        <f t="shared" si="10"/>
        <v>5</v>
      </c>
      <c r="D59" s="195">
        <v>596.23</v>
      </c>
      <c r="E59" s="374">
        <f t="shared" si="0"/>
        <v>2981.15</v>
      </c>
      <c r="F59" s="196" t="s">
        <v>41</v>
      </c>
      <c r="G59" s="212"/>
      <c r="H59" s="165" t="str">
        <f t="shared" si="1"/>
        <v/>
      </c>
      <c r="I59" s="213">
        <v>5</v>
      </c>
      <c r="J59" s="199">
        <f t="shared" si="2"/>
        <v>2981.15</v>
      </c>
      <c r="K59" s="200"/>
      <c r="L59" s="199" t="str">
        <f t="shared" si="3"/>
        <v/>
      </c>
      <c r="M59" s="200"/>
      <c r="N59" s="199" t="str">
        <f t="shared" si="18"/>
        <v/>
      </c>
      <c r="O59" s="201"/>
      <c r="P59" s="199" t="str">
        <f t="shared" si="19"/>
        <v/>
      </c>
      <c r="Q59" s="214"/>
      <c r="R59" s="203" t="str">
        <f t="shared" si="5"/>
        <v/>
      </c>
      <c r="S59" s="204"/>
      <c r="T59" s="215" t="str">
        <f t="shared" si="11"/>
        <v/>
      </c>
      <c r="U59" s="216" t="str">
        <f t="shared" si="6"/>
        <v/>
      </c>
      <c r="V59" s="216" t="str">
        <f t="shared" si="12"/>
        <v/>
      </c>
      <c r="W59" s="217" t="str">
        <f t="shared" si="13"/>
        <v/>
      </c>
      <c r="X59" s="206" t="str">
        <f t="shared" si="14"/>
        <v/>
      </c>
      <c r="Y59" s="380">
        <f t="shared" si="7"/>
        <v>2981.15</v>
      </c>
      <c r="Z59" s="216" t="str">
        <f t="shared" si="8"/>
        <v/>
      </c>
      <c r="AA59" s="216" t="str">
        <f t="shared" si="9"/>
        <v/>
      </c>
      <c r="AB59" s="217" t="str">
        <f t="shared" si="15"/>
        <v/>
      </c>
      <c r="AG59" s="222"/>
      <c r="AH59" s="222"/>
      <c r="AI59" s="222"/>
      <c r="AJ59" s="222"/>
      <c r="AK59" s="222"/>
      <c r="AL59" s="223"/>
    </row>
    <row r="60" spans="1:39" x14ac:dyDescent="0.25">
      <c r="A60" s="192"/>
      <c r="B60" s="397" t="s">
        <v>214</v>
      </c>
      <c r="C60" s="194">
        <f t="shared" si="10"/>
        <v>3</v>
      </c>
      <c r="D60" s="195">
        <v>211.58</v>
      </c>
      <c r="E60" s="374">
        <f t="shared" si="0"/>
        <v>634.74</v>
      </c>
      <c r="F60" s="196" t="s">
        <v>41</v>
      </c>
      <c r="G60" s="212"/>
      <c r="H60" s="165" t="str">
        <f t="shared" si="1"/>
        <v/>
      </c>
      <c r="I60" s="213">
        <v>3</v>
      </c>
      <c r="J60" s="199">
        <f t="shared" si="2"/>
        <v>634.74</v>
      </c>
      <c r="K60" s="200"/>
      <c r="L60" s="199" t="str">
        <f t="shared" si="3"/>
        <v/>
      </c>
      <c r="M60" s="200"/>
      <c r="N60" s="199" t="str">
        <f t="shared" si="18"/>
        <v/>
      </c>
      <c r="O60" s="201"/>
      <c r="P60" s="199" t="str">
        <f t="shared" si="19"/>
        <v/>
      </c>
      <c r="Q60" s="214"/>
      <c r="R60" s="203" t="str">
        <f t="shared" si="5"/>
        <v/>
      </c>
      <c r="S60" s="204"/>
      <c r="T60" s="215" t="str">
        <f t="shared" si="11"/>
        <v/>
      </c>
      <c r="U60" s="216" t="str">
        <f t="shared" si="6"/>
        <v/>
      </c>
      <c r="V60" s="216" t="str">
        <f t="shared" si="12"/>
        <v/>
      </c>
      <c r="W60" s="217" t="str">
        <f t="shared" si="13"/>
        <v/>
      </c>
      <c r="X60" s="206" t="str">
        <f t="shared" si="14"/>
        <v/>
      </c>
      <c r="Y60" s="380">
        <f t="shared" si="7"/>
        <v>634.74</v>
      </c>
      <c r="Z60" s="216" t="str">
        <f t="shared" si="8"/>
        <v/>
      </c>
      <c r="AA60" s="216" t="str">
        <f t="shared" si="9"/>
        <v/>
      </c>
      <c r="AB60" s="217" t="str">
        <f t="shared" si="15"/>
        <v/>
      </c>
      <c r="AG60" s="222"/>
      <c r="AH60" s="222"/>
      <c r="AI60" s="222"/>
      <c r="AJ60" s="222"/>
      <c r="AK60" s="222"/>
      <c r="AL60" s="223"/>
    </row>
    <row r="61" spans="1:39" x14ac:dyDescent="0.25">
      <c r="A61" s="192"/>
      <c r="B61" s="397" t="s">
        <v>215</v>
      </c>
      <c r="C61" s="194">
        <f t="shared" si="10"/>
        <v>3</v>
      </c>
      <c r="D61" s="195">
        <v>147.88999999999999</v>
      </c>
      <c r="E61" s="374">
        <f t="shared" si="0"/>
        <v>443.66999999999996</v>
      </c>
      <c r="F61" s="196" t="s">
        <v>41</v>
      </c>
      <c r="G61" s="212"/>
      <c r="H61" s="165" t="str">
        <f t="shared" si="1"/>
        <v/>
      </c>
      <c r="I61" s="213">
        <v>3</v>
      </c>
      <c r="J61" s="199">
        <f t="shared" si="2"/>
        <v>443.66999999999996</v>
      </c>
      <c r="K61" s="200"/>
      <c r="L61" s="199" t="str">
        <f t="shared" si="3"/>
        <v/>
      </c>
      <c r="M61" s="200"/>
      <c r="N61" s="199" t="str">
        <f t="shared" si="18"/>
        <v/>
      </c>
      <c r="O61" s="201"/>
      <c r="P61" s="199" t="str">
        <f t="shared" si="19"/>
        <v/>
      </c>
      <c r="Q61" s="214"/>
      <c r="R61" s="203" t="str">
        <f t="shared" si="5"/>
        <v/>
      </c>
      <c r="S61" s="204"/>
      <c r="T61" s="215" t="str">
        <f t="shared" si="11"/>
        <v/>
      </c>
      <c r="U61" s="216" t="str">
        <f t="shared" si="6"/>
        <v/>
      </c>
      <c r="V61" s="216" t="str">
        <f t="shared" si="12"/>
        <v/>
      </c>
      <c r="W61" s="217" t="str">
        <f t="shared" si="13"/>
        <v/>
      </c>
      <c r="X61" s="206" t="str">
        <f t="shared" si="14"/>
        <v/>
      </c>
      <c r="Y61" s="380">
        <f t="shared" si="7"/>
        <v>443.66999999999996</v>
      </c>
      <c r="Z61" s="216" t="str">
        <f t="shared" si="8"/>
        <v/>
      </c>
      <c r="AA61" s="216" t="str">
        <f t="shared" si="9"/>
        <v/>
      </c>
      <c r="AB61" s="217" t="str">
        <f t="shared" si="15"/>
        <v/>
      </c>
      <c r="AG61" s="222"/>
      <c r="AH61" s="222"/>
      <c r="AI61" s="222"/>
      <c r="AJ61" s="222"/>
      <c r="AK61" s="222"/>
      <c r="AL61" s="223"/>
      <c r="AM61" s="236"/>
    </row>
    <row r="62" spans="1:39" x14ac:dyDescent="0.25">
      <c r="A62" s="192"/>
      <c r="B62" s="398" t="s">
        <v>216</v>
      </c>
      <c r="C62" s="194">
        <f t="shared" si="10"/>
        <v>24</v>
      </c>
      <c r="D62" s="195">
        <v>72.849999999999994</v>
      </c>
      <c r="E62" s="374">
        <f t="shared" si="0"/>
        <v>1748.3999999999999</v>
      </c>
      <c r="F62" s="196" t="s">
        <v>41</v>
      </c>
      <c r="G62" s="212"/>
      <c r="H62" s="165" t="str">
        <f t="shared" si="1"/>
        <v/>
      </c>
      <c r="I62" s="213">
        <v>21</v>
      </c>
      <c r="J62" s="199">
        <f t="shared" si="2"/>
        <v>1529.85</v>
      </c>
      <c r="K62" s="200"/>
      <c r="L62" s="199" t="str">
        <f t="shared" si="3"/>
        <v/>
      </c>
      <c r="M62" s="200"/>
      <c r="N62" s="199" t="str">
        <f t="shared" si="18"/>
        <v/>
      </c>
      <c r="O62" s="201"/>
      <c r="P62" s="199" t="str">
        <f t="shared" si="19"/>
        <v/>
      </c>
      <c r="Q62" s="214">
        <v>3</v>
      </c>
      <c r="R62" s="203">
        <f t="shared" si="5"/>
        <v>218.54999999999998</v>
      </c>
      <c r="S62" s="204"/>
      <c r="T62" s="215">
        <f t="shared" si="11"/>
        <v>187.06030345569161</v>
      </c>
      <c r="U62" s="216" t="str">
        <f t="shared" si="6"/>
        <v/>
      </c>
      <c r="V62" s="216">
        <f t="shared" si="12"/>
        <v>31.489696544308369</v>
      </c>
      <c r="W62" s="217" t="str">
        <f t="shared" si="13"/>
        <v/>
      </c>
      <c r="X62" s="206" t="str">
        <f t="shared" si="14"/>
        <v/>
      </c>
      <c r="Y62" s="380">
        <f t="shared" si="7"/>
        <v>1716.9103034556915</v>
      </c>
      <c r="Z62" s="216" t="str">
        <f t="shared" si="8"/>
        <v/>
      </c>
      <c r="AA62" s="216">
        <f t="shared" si="9"/>
        <v>31.489696544308369</v>
      </c>
      <c r="AB62" s="217" t="str">
        <f t="shared" si="15"/>
        <v/>
      </c>
      <c r="AG62" s="222"/>
      <c r="AH62" s="222"/>
      <c r="AI62" s="222"/>
      <c r="AJ62" s="222"/>
      <c r="AK62" s="222"/>
      <c r="AL62" s="223"/>
      <c r="AM62" s="237"/>
    </row>
    <row r="63" spans="1:39" x14ac:dyDescent="0.25">
      <c r="A63" s="192"/>
      <c r="B63" s="398" t="s">
        <v>217</v>
      </c>
      <c r="C63" s="194">
        <f t="shared" si="10"/>
        <v>4</v>
      </c>
      <c r="D63" s="195">
        <v>299.12</v>
      </c>
      <c r="E63" s="374">
        <f t="shared" si="0"/>
        <v>1196.48</v>
      </c>
      <c r="F63" s="196" t="s">
        <v>41</v>
      </c>
      <c r="G63" s="212"/>
      <c r="H63" s="165" t="str">
        <f t="shared" si="1"/>
        <v/>
      </c>
      <c r="I63" s="213">
        <v>0</v>
      </c>
      <c r="J63" s="199">
        <f t="shared" si="2"/>
        <v>0</v>
      </c>
      <c r="K63" s="200"/>
      <c r="L63" s="199" t="str">
        <f t="shared" si="3"/>
        <v/>
      </c>
      <c r="M63" s="200"/>
      <c r="N63" s="199" t="str">
        <f t="shared" si="18"/>
        <v/>
      </c>
      <c r="O63" s="201"/>
      <c r="P63" s="199" t="str">
        <f t="shared" si="19"/>
        <v/>
      </c>
      <c r="Q63" s="214">
        <v>4</v>
      </c>
      <c r="R63" s="203">
        <f t="shared" si="5"/>
        <v>1196.48</v>
      </c>
      <c r="S63" s="204"/>
      <c r="T63" s="215">
        <f t="shared" si="11"/>
        <v>1024.0856182963437</v>
      </c>
      <c r="U63" s="216" t="str">
        <f t="shared" si="6"/>
        <v/>
      </c>
      <c r="V63" s="216">
        <f t="shared" si="12"/>
        <v>172.39438170365628</v>
      </c>
      <c r="W63" s="217" t="str">
        <f t="shared" si="13"/>
        <v/>
      </c>
      <c r="X63" s="206" t="str">
        <f t="shared" si="14"/>
        <v/>
      </c>
      <c r="Y63" s="380">
        <f t="shared" si="7"/>
        <v>1024.0856182963437</v>
      </c>
      <c r="Z63" s="216" t="str">
        <f t="shared" si="8"/>
        <v/>
      </c>
      <c r="AA63" s="216">
        <f t="shared" si="9"/>
        <v>172.39438170365628</v>
      </c>
      <c r="AB63" s="217" t="str">
        <f t="shared" si="15"/>
        <v/>
      </c>
      <c r="AF63" s="226"/>
      <c r="AG63" s="227"/>
      <c r="AH63" s="227"/>
      <c r="AI63" s="227"/>
      <c r="AJ63" s="227"/>
      <c r="AK63" s="227"/>
      <c r="AL63" s="228"/>
      <c r="AM63" s="237"/>
    </row>
    <row r="64" spans="1:39" x14ac:dyDescent="0.25">
      <c r="A64" s="192"/>
      <c r="B64" s="398" t="s">
        <v>218</v>
      </c>
      <c r="C64" s="194">
        <f t="shared" si="10"/>
        <v>33</v>
      </c>
      <c r="D64" s="195">
        <v>126</v>
      </c>
      <c r="E64" s="374">
        <f t="shared" si="0"/>
        <v>4158</v>
      </c>
      <c r="F64" s="196" t="s">
        <v>41</v>
      </c>
      <c r="G64" s="212"/>
      <c r="H64" s="165" t="str">
        <f t="shared" si="1"/>
        <v/>
      </c>
      <c r="I64" s="213">
        <v>33</v>
      </c>
      <c r="J64" s="199">
        <f t="shared" si="2"/>
        <v>4158</v>
      </c>
      <c r="K64" s="200"/>
      <c r="L64" s="199" t="str">
        <f t="shared" si="3"/>
        <v/>
      </c>
      <c r="M64" s="200"/>
      <c r="N64" s="199" t="str">
        <f t="shared" si="18"/>
        <v/>
      </c>
      <c r="O64" s="201"/>
      <c r="P64" s="199" t="str">
        <f t="shared" si="19"/>
        <v/>
      </c>
      <c r="Q64" s="214"/>
      <c r="R64" s="203" t="str">
        <f t="shared" si="5"/>
        <v/>
      </c>
      <c r="S64" s="204"/>
      <c r="T64" s="215" t="str">
        <f t="shared" si="11"/>
        <v/>
      </c>
      <c r="U64" s="216" t="str">
        <f t="shared" si="6"/>
        <v/>
      </c>
      <c r="V64" s="216" t="str">
        <f t="shared" si="12"/>
        <v/>
      </c>
      <c r="W64" s="217" t="str">
        <f t="shared" si="13"/>
        <v/>
      </c>
      <c r="X64" s="206" t="str">
        <f t="shared" si="14"/>
        <v/>
      </c>
      <c r="Y64" s="380">
        <f t="shared" si="7"/>
        <v>4158</v>
      </c>
      <c r="Z64" s="216" t="str">
        <f t="shared" si="8"/>
        <v/>
      </c>
      <c r="AA64" s="216" t="str">
        <f t="shared" si="9"/>
        <v/>
      </c>
      <c r="AB64" s="217" t="str">
        <f t="shared" si="15"/>
        <v/>
      </c>
      <c r="AF64" s="226"/>
      <c r="AG64" s="227"/>
      <c r="AH64" s="227"/>
      <c r="AI64" s="227"/>
      <c r="AJ64" s="227"/>
      <c r="AK64" s="227"/>
      <c r="AL64" s="228"/>
      <c r="AM64" s="236"/>
    </row>
    <row r="65" spans="1:38" x14ac:dyDescent="0.25">
      <c r="A65" s="192"/>
      <c r="B65" s="399" t="s">
        <v>219</v>
      </c>
      <c r="C65" s="194">
        <f t="shared" si="10"/>
        <v>5</v>
      </c>
      <c r="D65" s="195">
        <v>135.55000000000001</v>
      </c>
      <c r="E65" s="374">
        <f t="shared" si="0"/>
        <v>677.75</v>
      </c>
      <c r="F65" s="196" t="s">
        <v>41</v>
      </c>
      <c r="G65" s="212"/>
      <c r="H65" s="165" t="str">
        <f t="shared" si="1"/>
        <v/>
      </c>
      <c r="I65" s="213"/>
      <c r="J65" s="199" t="str">
        <f t="shared" si="2"/>
        <v/>
      </c>
      <c r="K65" s="200"/>
      <c r="L65" s="199" t="str">
        <f t="shared" si="3"/>
        <v/>
      </c>
      <c r="M65" s="200"/>
      <c r="N65" s="199" t="str">
        <f t="shared" si="18"/>
        <v/>
      </c>
      <c r="O65" s="201"/>
      <c r="P65" s="199" t="str">
        <f t="shared" si="19"/>
        <v/>
      </c>
      <c r="Q65" s="214">
        <v>5</v>
      </c>
      <c r="R65" s="203">
        <f t="shared" si="5"/>
        <v>677.75</v>
      </c>
      <c r="S65" s="204"/>
      <c r="T65" s="215">
        <f t="shared" si="11"/>
        <v>580.09663997755661</v>
      </c>
      <c r="U65" s="216" t="str">
        <f t="shared" si="6"/>
        <v/>
      </c>
      <c r="V65" s="216">
        <f t="shared" si="12"/>
        <v>97.653360022443366</v>
      </c>
      <c r="W65" s="217" t="str">
        <f t="shared" si="13"/>
        <v/>
      </c>
      <c r="X65" s="206" t="str">
        <f t="shared" si="14"/>
        <v/>
      </c>
      <c r="Y65" s="380">
        <f t="shared" si="7"/>
        <v>580.09663997755661</v>
      </c>
      <c r="Z65" s="216" t="str">
        <f t="shared" si="8"/>
        <v/>
      </c>
      <c r="AA65" s="216">
        <f t="shared" si="9"/>
        <v>97.653360022443366</v>
      </c>
      <c r="AB65" s="217" t="str">
        <f t="shared" si="15"/>
        <v/>
      </c>
      <c r="AF65" s="226"/>
      <c r="AG65" s="227"/>
      <c r="AH65" s="227"/>
      <c r="AI65" s="227"/>
      <c r="AJ65" s="227"/>
      <c r="AK65" s="227"/>
      <c r="AL65" s="228"/>
    </row>
    <row r="66" spans="1:38" x14ac:dyDescent="0.25">
      <c r="A66" s="192"/>
      <c r="B66" s="398" t="s">
        <v>220</v>
      </c>
      <c r="C66" s="194">
        <f t="shared" si="10"/>
        <v>14</v>
      </c>
      <c r="D66" s="195">
        <v>122.47</v>
      </c>
      <c r="E66" s="374">
        <f t="shared" si="0"/>
        <v>1714.58</v>
      </c>
      <c r="F66" s="196" t="s">
        <v>41</v>
      </c>
      <c r="G66" s="238"/>
      <c r="H66" s="165" t="str">
        <f t="shared" si="1"/>
        <v/>
      </c>
      <c r="I66" s="213">
        <v>14</v>
      </c>
      <c r="J66" s="199">
        <f t="shared" si="2"/>
        <v>1714.58</v>
      </c>
      <c r="K66" s="200"/>
      <c r="L66" s="199" t="str">
        <f t="shared" si="3"/>
        <v/>
      </c>
      <c r="M66" s="200"/>
      <c r="N66" s="199" t="str">
        <f t="shared" si="18"/>
        <v/>
      </c>
      <c r="O66" s="201"/>
      <c r="P66" s="199" t="str">
        <f t="shared" si="19"/>
        <v/>
      </c>
      <c r="Q66" s="214"/>
      <c r="R66" s="203" t="str">
        <f t="shared" si="5"/>
        <v/>
      </c>
      <c r="S66" s="204"/>
      <c r="T66" s="215" t="str">
        <f t="shared" si="11"/>
        <v/>
      </c>
      <c r="U66" s="216" t="str">
        <f t="shared" si="6"/>
        <v/>
      </c>
      <c r="V66" s="216" t="str">
        <f t="shared" si="12"/>
        <v/>
      </c>
      <c r="W66" s="217" t="str">
        <f t="shared" si="13"/>
        <v/>
      </c>
      <c r="X66" s="206" t="str">
        <f t="shared" si="14"/>
        <v/>
      </c>
      <c r="Y66" s="380">
        <f t="shared" si="7"/>
        <v>1714.58</v>
      </c>
      <c r="Z66" s="216" t="str">
        <f t="shared" si="8"/>
        <v/>
      </c>
      <c r="AA66" s="216" t="str">
        <f t="shared" si="9"/>
        <v/>
      </c>
      <c r="AB66" s="217" t="str">
        <f t="shared" si="15"/>
        <v/>
      </c>
      <c r="AF66" s="226"/>
      <c r="AG66" s="227"/>
      <c r="AH66" s="227"/>
      <c r="AI66" s="227"/>
      <c r="AJ66" s="227"/>
      <c r="AK66" s="227"/>
      <c r="AL66" s="228"/>
    </row>
    <row r="67" spans="1:38" x14ac:dyDescent="0.25">
      <c r="A67" s="192"/>
      <c r="B67" s="398" t="s">
        <v>221</v>
      </c>
      <c r="C67" s="194">
        <f t="shared" si="10"/>
        <v>23</v>
      </c>
      <c r="D67" s="195">
        <v>54.9</v>
      </c>
      <c r="E67" s="374">
        <f t="shared" si="0"/>
        <v>1262.7</v>
      </c>
      <c r="F67" s="196" t="s">
        <v>41</v>
      </c>
      <c r="G67" s="238"/>
      <c r="H67" s="165" t="str">
        <f t="shared" si="1"/>
        <v/>
      </c>
      <c r="I67" s="213">
        <v>23</v>
      </c>
      <c r="J67" s="199">
        <f t="shared" si="2"/>
        <v>1262.7</v>
      </c>
      <c r="K67" s="200"/>
      <c r="L67" s="199" t="str">
        <f t="shared" si="3"/>
        <v/>
      </c>
      <c r="M67" s="200"/>
      <c r="N67" s="199" t="str">
        <f t="shared" si="18"/>
        <v/>
      </c>
      <c r="O67" s="201"/>
      <c r="P67" s="199" t="str">
        <f t="shared" si="19"/>
        <v/>
      </c>
      <c r="Q67" s="214"/>
      <c r="R67" s="203" t="str">
        <f t="shared" si="5"/>
        <v/>
      </c>
      <c r="S67" s="204"/>
      <c r="T67" s="215" t="str">
        <f t="shared" si="11"/>
        <v/>
      </c>
      <c r="U67" s="216" t="str">
        <f t="shared" si="6"/>
        <v/>
      </c>
      <c r="V67" s="216" t="str">
        <f t="shared" si="12"/>
        <v/>
      </c>
      <c r="W67" s="217" t="str">
        <f t="shared" si="13"/>
        <v/>
      </c>
      <c r="X67" s="206" t="str">
        <f t="shared" si="14"/>
        <v/>
      </c>
      <c r="Y67" s="380">
        <f t="shared" si="7"/>
        <v>1262.7</v>
      </c>
      <c r="Z67" s="216" t="str">
        <f t="shared" si="8"/>
        <v/>
      </c>
      <c r="AA67" s="216" t="str">
        <f t="shared" si="9"/>
        <v/>
      </c>
      <c r="AB67" s="217" t="str">
        <f t="shared" si="15"/>
        <v/>
      </c>
      <c r="AF67" s="226"/>
      <c r="AG67" s="227"/>
      <c r="AH67" s="227"/>
      <c r="AI67" s="227"/>
      <c r="AJ67" s="227"/>
      <c r="AK67" s="227"/>
      <c r="AL67" s="228"/>
    </row>
    <row r="68" spans="1:38" x14ac:dyDescent="0.25">
      <c r="A68" s="192"/>
      <c r="B68" s="398" t="s">
        <v>222</v>
      </c>
      <c r="C68" s="194">
        <f t="shared" si="10"/>
        <v>21</v>
      </c>
      <c r="D68" s="195">
        <v>187.68</v>
      </c>
      <c r="E68" s="374">
        <f t="shared" si="0"/>
        <v>3941.28</v>
      </c>
      <c r="F68" s="196" t="s">
        <v>41</v>
      </c>
      <c r="G68" s="238"/>
      <c r="H68" s="165" t="str">
        <f t="shared" si="1"/>
        <v/>
      </c>
      <c r="I68" s="213">
        <v>21</v>
      </c>
      <c r="J68" s="199">
        <f t="shared" si="2"/>
        <v>3941.28</v>
      </c>
      <c r="K68" s="200"/>
      <c r="L68" s="199" t="str">
        <f t="shared" si="3"/>
        <v/>
      </c>
      <c r="M68" s="200"/>
      <c r="N68" s="199" t="str">
        <f t="shared" si="18"/>
        <v/>
      </c>
      <c r="O68" s="201"/>
      <c r="P68" s="199" t="str">
        <f t="shared" si="19"/>
        <v/>
      </c>
      <c r="Q68" s="214"/>
      <c r="R68" s="203" t="str">
        <f t="shared" si="5"/>
        <v/>
      </c>
      <c r="S68" s="204"/>
      <c r="T68" s="215" t="str">
        <f t="shared" si="11"/>
        <v/>
      </c>
      <c r="U68" s="216" t="str">
        <f t="shared" si="6"/>
        <v/>
      </c>
      <c r="V68" s="216" t="str">
        <f t="shared" si="12"/>
        <v/>
      </c>
      <c r="W68" s="217" t="str">
        <f t="shared" si="13"/>
        <v/>
      </c>
      <c r="X68" s="206" t="str">
        <f t="shared" si="14"/>
        <v/>
      </c>
      <c r="Y68" s="380">
        <f t="shared" si="7"/>
        <v>3941.28</v>
      </c>
      <c r="Z68" s="216" t="str">
        <f t="shared" si="8"/>
        <v/>
      </c>
      <c r="AA68" s="216" t="str">
        <f t="shared" si="9"/>
        <v/>
      </c>
      <c r="AB68" s="217" t="str">
        <f t="shared" si="15"/>
        <v/>
      </c>
      <c r="AF68" s="226"/>
      <c r="AG68" s="227"/>
      <c r="AH68" s="227"/>
      <c r="AI68" s="227"/>
      <c r="AJ68" s="227"/>
      <c r="AK68" s="227"/>
      <c r="AL68" s="228"/>
    </row>
    <row r="69" spans="1:38" x14ac:dyDescent="0.25">
      <c r="A69" s="192"/>
      <c r="B69" s="398" t="s">
        <v>223</v>
      </c>
      <c r="C69" s="194">
        <f t="shared" si="10"/>
        <v>6</v>
      </c>
      <c r="D69" s="195">
        <v>99.63</v>
      </c>
      <c r="E69" s="374">
        <f t="shared" si="0"/>
        <v>597.78</v>
      </c>
      <c r="F69" s="196" t="s">
        <v>41</v>
      </c>
      <c r="G69" s="238"/>
      <c r="H69" s="165" t="str">
        <f t="shared" si="1"/>
        <v/>
      </c>
      <c r="I69" s="213">
        <v>6</v>
      </c>
      <c r="J69" s="199">
        <f t="shared" si="2"/>
        <v>597.78</v>
      </c>
      <c r="K69" s="200"/>
      <c r="L69" s="199" t="str">
        <f t="shared" si="3"/>
        <v/>
      </c>
      <c r="M69" s="200"/>
      <c r="N69" s="199" t="str">
        <f t="shared" si="18"/>
        <v/>
      </c>
      <c r="O69" s="201"/>
      <c r="P69" s="199" t="str">
        <f t="shared" si="19"/>
        <v/>
      </c>
      <c r="Q69" s="214"/>
      <c r="R69" s="203" t="str">
        <f t="shared" si="5"/>
        <v/>
      </c>
      <c r="S69" s="204"/>
      <c r="T69" s="215" t="str">
        <f t="shared" si="11"/>
        <v/>
      </c>
      <c r="U69" s="216" t="str">
        <f t="shared" si="6"/>
        <v/>
      </c>
      <c r="V69" s="216" t="str">
        <f t="shared" si="12"/>
        <v/>
      </c>
      <c r="W69" s="217" t="str">
        <f t="shared" si="13"/>
        <v/>
      </c>
      <c r="X69" s="206" t="str">
        <f t="shared" si="14"/>
        <v/>
      </c>
      <c r="Y69" s="380">
        <f t="shared" si="7"/>
        <v>597.78</v>
      </c>
      <c r="Z69" s="216" t="str">
        <f t="shared" si="8"/>
        <v/>
      </c>
      <c r="AA69" s="216" t="str">
        <f t="shared" si="9"/>
        <v/>
      </c>
      <c r="AB69" s="217" t="str">
        <f t="shared" si="15"/>
        <v/>
      </c>
      <c r="AF69" s="229"/>
      <c r="AG69" s="230"/>
      <c r="AH69" s="230"/>
      <c r="AI69" s="230"/>
      <c r="AJ69" s="230"/>
      <c r="AK69" s="230"/>
      <c r="AL69" s="231"/>
    </row>
    <row r="70" spans="1:38" x14ac:dyDescent="0.25">
      <c r="A70" s="192"/>
      <c r="B70" s="398" t="s">
        <v>224</v>
      </c>
      <c r="C70" s="194">
        <f t="shared" si="10"/>
        <v>9</v>
      </c>
      <c r="D70" s="195">
        <v>191.98</v>
      </c>
      <c r="E70" s="374">
        <f t="shared" si="0"/>
        <v>1727.82</v>
      </c>
      <c r="F70" s="196" t="s">
        <v>41</v>
      </c>
      <c r="G70" s="238"/>
      <c r="H70" s="165" t="str">
        <f t="shared" si="1"/>
        <v/>
      </c>
      <c r="I70" s="213">
        <v>9</v>
      </c>
      <c r="J70" s="199">
        <f t="shared" si="2"/>
        <v>1727.82</v>
      </c>
      <c r="K70" s="200"/>
      <c r="L70" s="199" t="str">
        <f t="shared" si="3"/>
        <v/>
      </c>
      <c r="M70" s="200"/>
      <c r="N70" s="199" t="str">
        <f t="shared" si="18"/>
        <v/>
      </c>
      <c r="O70" s="201"/>
      <c r="P70" s="199" t="str">
        <f t="shared" si="19"/>
        <v/>
      </c>
      <c r="Q70" s="214"/>
      <c r="R70" s="203" t="str">
        <f t="shared" si="5"/>
        <v/>
      </c>
      <c r="S70" s="204"/>
      <c r="T70" s="215" t="str">
        <f t="shared" si="11"/>
        <v/>
      </c>
      <c r="U70" s="216" t="str">
        <f t="shared" si="6"/>
        <v/>
      </c>
      <c r="V70" s="216" t="str">
        <f t="shared" si="12"/>
        <v/>
      </c>
      <c r="W70" s="217" t="str">
        <f t="shared" si="13"/>
        <v/>
      </c>
      <c r="X70" s="206" t="str">
        <f t="shared" si="14"/>
        <v/>
      </c>
      <c r="Y70" s="380">
        <f t="shared" si="7"/>
        <v>1727.82</v>
      </c>
      <c r="Z70" s="216" t="str">
        <f t="shared" si="8"/>
        <v/>
      </c>
      <c r="AA70" s="216" t="str">
        <f t="shared" si="9"/>
        <v/>
      </c>
      <c r="AB70" s="217" t="str">
        <f t="shared" si="15"/>
        <v/>
      </c>
      <c r="AF70" s="226"/>
      <c r="AG70" s="227"/>
      <c r="AH70" s="227"/>
      <c r="AI70" s="227"/>
      <c r="AJ70" s="227"/>
      <c r="AK70" s="227"/>
      <c r="AL70" s="228"/>
    </row>
    <row r="71" spans="1:38" x14ac:dyDescent="0.25">
      <c r="A71" s="192"/>
      <c r="B71" s="397" t="s">
        <v>225</v>
      </c>
      <c r="C71" s="194">
        <f t="shared" si="10"/>
        <v>9</v>
      </c>
      <c r="D71" s="195">
        <v>165.73</v>
      </c>
      <c r="E71" s="374">
        <f t="shared" ref="E71:E99" si="20">SUM(C71*D71)</f>
        <v>1491.57</v>
      </c>
      <c r="F71" s="196" t="s">
        <v>41</v>
      </c>
      <c r="G71" s="238"/>
      <c r="H71" s="165" t="str">
        <f t="shared" ref="H71:H99" si="21">IF(SUM(I71,K71,M71,Q71)-C71=0,"","K")</f>
        <v/>
      </c>
      <c r="I71" s="213">
        <v>9</v>
      </c>
      <c r="J71" s="199">
        <f t="shared" ref="J71:J99" si="22">IF(ISBLANK(I71),"",SUM(I71*$D71))</f>
        <v>1491.57</v>
      </c>
      <c r="K71" s="200"/>
      <c r="L71" s="199" t="str">
        <f t="shared" ref="L71:L99" si="23">IF(ISBLANK(K71),"",SUM(K71*$D71))</f>
        <v/>
      </c>
      <c r="M71" s="200"/>
      <c r="N71" s="199" t="str">
        <f t="shared" si="18"/>
        <v/>
      </c>
      <c r="O71" s="201"/>
      <c r="P71" s="199" t="str">
        <f t="shared" si="19"/>
        <v/>
      </c>
      <c r="Q71" s="214"/>
      <c r="R71" s="203" t="str">
        <f t="shared" ref="R71:R99" si="24">IF(ISBLANK(Q71),"",SUM(Q71*$D71))</f>
        <v/>
      </c>
      <c r="S71" s="204"/>
      <c r="T71" s="215" t="str">
        <f t="shared" si="11"/>
        <v/>
      </c>
      <c r="U71" s="216" t="str">
        <f t="shared" ref="U71:U99" si="25">IFERROR(IF(ISBLANK($R71),"",IF($R71*$AN$8=0,"",$R71*$AN$8)),"")</f>
        <v/>
      </c>
      <c r="V71" s="216" t="str">
        <f t="shared" si="12"/>
        <v/>
      </c>
      <c r="W71" s="217" t="str">
        <f t="shared" si="13"/>
        <v/>
      </c>
      <c r="X71" s="206" t="str">
        <f t="shared" si="14"/>
        <v/>
      </c>
      <c r="Y71" s="380">
        <f t="shared" ref="Y71:Y99" si="26">IF(SUM(J71,T71)=0,"",SUM(J71,T71))</f>
        <v>1491.57</v>
      </c>
      <c r="Z71" s="216" t="str">
        <f t="shared" ref="Z71:Z99" si="27">IF(SUM(L71,U71)=0,"",SUM(L71,U71))</f>
        <v/>
      </c>
      <c r="AA71" s="216" t="str">
        <f t="shared" ref="AA71:AA99" si="28">IF(SUM(N71,V71)=0,"",SUM(N71,V71))</f>
        <v/>
      </c>
      <c r="AB71" s="217" t="str">
        <f t="shared" si="15"/>
        <v/>
      </c>
      <c r="AF71" s="226"/>
      <c r="AG71" s="227"/>
      <c r="AH71" s="227"/>
      <c r="AI71" s="227"/>
      <c r="AJ71" s="227"/>
      <c r="AK71" s="227"/>
      <c r="AL71" s="228"/>
    </row>
    <row r="72" spans="1:38" x14ac:dyDescent="0.25">
      <c r="A72" s="192"/>
      <c r="B72" s="397" t="s">
        <v>226</v>
      </c>
      <c r="C72" s="194">
        <f t="shared" ref="C72:C99" si="29">I72+K72+M72+O72+Q72</f>
        <v>12</v>
      </c>
      <c r="D72" s="195">
        <v>80</v>
      </c>
      <c r="E72" s="374">
        <f t="shared" si="20"/>
        <v>960</v>
      </c>
      <c r="F72" s="196" t="s">
        <v>41</v>
      </c>
      <c r="G72" s="238"/>
      <c r="H72" s="165" t="str">
        <f t="shared" si="21"/>
        <v/>
      </c>
      <c r="I72" s="213">
        <v>12</v>
      </c>
      <c r="J72" s="199">
        <f t="shared" si="22"/>
        <v>960</v>
      </c>
      <c r="K72" s="200"/>
      <c r="L72" s="199" t="str">
        <f t="shared" si="23"/>
        <v/>
      </c>
      <c r="M72" s="200"/>
      <c r="N72" s="199" t="str">
        <f t="shared" si="18"/>
        <v/>
      </c>
      <c r="O72" s="201"/>
      <c r="P72" s="199" t="str">
        <f t="shared" si="19"/>
        <v/>
      </c>
      <c r="Q72" s="214"/>
      <c r="R72" s="203" t="str">
        <f t="shared" si="24"/>
        <v/>
      </c>
      <c r="S72" s="204"/>
      <c r="T72" s="215" t="str">
        <f t="shared" ref="T72:T99" si="30">IFERROR(IF(ISBLANK($R72),"",IF($R72*$AN$7=0,"",$R72*$AN$7)),"")</f>
        <v/>
      </c>
      <c r="U72" s="216" t="str">
        <f t="shared" si="25"/>
        <v/>
      </c>
      <c r="V72" s="216" t="str">
        <f t="shared" ref="V72:V99" si="31">IFERROR(IF(ISBLANK($R72),"",IF($R72*$AN$9=0,"",$R72*$AN$9)),"")</f>
        <v/>
      </c>
      <c r="W72" s="217" t="str">
        <f t="shared" ref="W72:W99" si="32">IFERROR(IF(ISBLANK($R72),"",IF($R72*$AN$10=0,"",$R72*$AN$10)),"")</f>
        <v/>
      </c>
      <c r="X72" s="206" t="str">
        <f t="shared" ref="X72:X99" si="33">IF(SUM(R72)=SUM(T72:W72),"","K")</f>
        <v/>
      </c>
      <c r="Y72" s="380">
        <f t="shared" si="26"/>
        <v>960</v>
      </c>
      <c r="Z72" s="216" t="str">
        <f t="shared" si="27"/>
        <v/>
      </c>
      <c r="AA72" s="216" t="str">
        <f t="shared" si="28"/>
        <v/>
      </c>
      <c r="AB72" s="217" t="str">
        <f t="shared" ref="AB72:AB99" si="34">IF(SUM(P72,W72)=0,"",SUM(P72,W72))</f>
        <v/>
      </c>
      <c r="AK72" s="233"/>
      <c r="AL72" s="234"/>
    </row>
    <row r="73" spans="1:38" x14ac:dyDescent="0.25">
      <c r="A73" s="192"/>
      <c r="B73" s="397" t="s">
        <v>227</v>
      </c>
      <c r="C73" s="194">
        <f t="shared" si="29"/>
        <v>2</v>
      </c>
      <c r="D73" s="195">
        <v>1079.83</v>
      </c>
      <c r="E73" s="374">
        <f t="shared" si="20"/>
        <v>2159.66</v>
      </c>
      <c r="F73" s="196" t="s">
        <v>41</v>
      </c>
      <c r="G73" s="238"/>
      <c r="H73" s="165" t="str">
        <f t="shared" si="21"/>
        <v/>
      </c>
      <c r="I73" s="213"/>
      <c r="J73" s="199" t="str">
        <f t="shared" si="22"/>
        <v/>
      </c>
      <c r="K73" s="200"/>
      <c r="L73" s="199" t="str">
        <f t="shared" si="23"/>
        <v/>
      </c>
      <c r="M73" s="200"/>
      <c r="N73" s="199" t="str">
        <f t="shared" si="18"/>
        <v/>
      </c>
      <c r="O73" s="201"/>
      <c r="P73" s="199" t="str">
        <f t="shared" si="19"/>
        <v/>
      </c>
      <c r="Q73" s="214">
        <v>2</v>
      </c>
      <c r="R73" s="203">
        <f t="shared" si="24"/>
        <v>2159.66</v>
      </c>
      <c r="S73" s="204"/>
      <c r="T73" s="215">
        <f t="shared" si="30"/>
        <v>1848.4861814738913</v>
      </c>
      <c r="U73" s="216" t="str">
        <f t="shared" si="25"/>
        <v/>
      </c>
      <c r="V73" s="216">
        <f t="shared" si="31"/>
        <v>311.17381852610851</v>
      </c>
      <c r="W73" s="217" t="str">
        <f t="shared" si="32"/>
        <v/>
      </c>
      <c r="X73" s="206" t="str">
        <f t="shared" si="33"/>
        <v/>
      </c>
      <c r="Y73" s="380">
        <f t="shared" si="26"/>
        <v>1848.4861814738913</v>
      </c>
      <c r="Z73" s="216" t="str">
        <f t="shared" si="27"/>
        <v/>
      </c>
      <c r="AA73" s="216">
        <f t="shared" si="28"/>
        <v>311.17381852610851</v>
      </c>
      <c r="AB73" s="217" t="str">
        <f t="shared" si="34"/>
        <v/>
      </c>
      <c r="AK73" s="222"/>
      <c r="AL73" s="223"/>
    </row>
    <row r="74" spans="1:38" x14ac:dyDescent="0.25">
      <c r="A74" s="192"/>
      <c r="B74" s="397" t="s">
        <v>228</v>
      </c>
      <c r="C74" s="194">
        <f t="shared" si="29"/>
        <v>6</v>
      </c>
      <c r="D74" s="195">
        <v>567.20000000000005</v>
      </c>
      <c r="E74" s="374">
        <f t="shared" si="20"/>
        <v>3403.2000000000003</v>
      </c>
      <c r="F74" s="196" t="s">
        <v>41</v>
      </c>
      <c r="G74" s="238"/>
      <c r="H74" s="165" t="str">
        <f t="shared" si="21"/>
        <v/>
      </c>
      <c r="I74" s="213">
        <v>6</v>
      </c>
      <c r="J74" s="199">
        <f t="shared" si="22"/>
        <v>3403.2000000000003</v>
      </c>
      <c r="K74" s="200"/>
      <c r="L74" s="199" t="str">
        <f t="shared" si="23"/>
        <v/>
      </c>
      <c r="M74" s="200"/>
      <c r="N74" s="199" t="str">
        <f t="shared" si="18"/>
        <v/>
      </c>
      <c r="O74" s="201"/>
      <c r="P74" s="199" t="str">
        <f t="shared" si="19"/>
        <v/>
      </c>
      <c r="Q74" s="214"/>
      <c r="R74" s="203" t="str">
        <f t="shared" si="24"/>
        <v/>
      </c>
      <c r="S74" s="204"/>
      <c r="T74" s="215" t="str">
        <f t="shared" si="30"/>
        <v/>
      </c>
      <c r="U74" s="216" t="str">
        <f t="shared" si="25"/>
        <v/>
      </c>
      <c r="V74" s="216" t="str">
        <f t="shared" si="31"/>
        <v/>
      </c>
      <c r="W74" s="217" t="str">
        <f t="shared" si="32"/>
        <v/>
      </c>
      <c r="X74" s="206" t="str">
        <f t="shared" si="33"/>
        <v/>
      </c>
      <c r="Y74" s="380">
        <f t="shared" si="26"/>
        <v>3403.2000000000003</v>
      </c>
      <c r="Z74" s="216" t="str">
        <f t="shared" si="27"/>
        <v/>
      </c>
      <c r="AA74" s="216" t="str">
        <f t="shared" si="28"/>
        <v/>
      </c>
      <c r="AB74" s="217" t="str">
        <f t="shared" si="34"/>
        <v/>
      </c>
      <c r="AF74" s="226"/>
      <c r="AG74" s="227"/>
      <c r="AH74" s="227"/>
      <c r="AI74" s="227"/>
      <c r="AJ74" s="227"/>
      <c r="AK74" s="227"/>
      <c r="AL74" s="228"/>
    </row>
    <row r="75" spans="1:38" x14ac:dyDescent="0.25">
      <c r="A75" s="192"/>
      <c r="B75" s="397" t="s">
        <v>229</v>
      </c>
      <c r="C75" s="194">
        <f t="shared" si="29"/>
        <v>2</v>
      </c>
      <c r="D75" s="195">
        <v>1358.96</v>
      </c>
      <c r="E75" s="374">
        <f t="shared" si="20"/>
        <v>2717.92</v>
      </c>
      <c r="F75" s="196" t="s">
        <v>41</v>
      </c>
      <c r="G75" s="238"/>
      <c r="H75" s="165" t="str">
        <f t="shared" si="21"/>
        <v/>
      </c>
      <c r="I75" s="213">
        <v>2</v>
      </c>
      <c r="J75" s="199">
        <f t="shared" si="22"/>
        <v>2717.92</v>
      </c>
      <c r="K75" s="200"/>
      <c r="L75" s="199" t="str">
        <f t="shared" si="23"/>
        <v/>
      </c>
      <c r="M75" s="200"/>
      <c r="N75" s="199" t="str">
        <f t="shared" si="18"/>
        <v/>
      </c>
      <c r="O75" s="201"/>
      <c r="P75" s="199" t="str">
        <f t="shared" si="19"/>
        <v/>
      </c>
      <c r="Q75" s="214"/>
      <c r="R75" s="203" t="str">
        <f t="shared" si="24"/>
        <v/>
      </c>
      <c r="S75" s="204"/>
      <c r="T75" s="215" t="str">
        <f t="shared" si="30"/>
        <v/>
      </c>
      <c r="U75" s="216" t="str">
        <f t="shared" si="25"/>
        <v/>
      </c>
      <c r="V75" s="216" t="str">
        <f t="shared" si="31"/>
        <v/>
      </c>
      <c r="W75" s="217" t="str">
        <f t="shared" si="32"/>
        <v/>
      </c>
      <c r="X75" s="206" t="str">
        <f t="shared" si="33"/>
        <v/>
      </c>
      <c r="Y75" s="380">
        <f t="shared" si="26"/>
        <v>2717.92</v>
      </c>
      <c r="Z75" s="216" t="str">
        <f t="shared" si="27"/>
        <v/>
      </c>
      <c r="AA75" s="216" t="str">
        <f t="shared" si="28"/>
        <v/>
      </c>
      <c r="AB75" s="217" t="str">
        <f t="shared" si="34"/>
        <v/>
      </c>
      <c r="AF75" s="226"/>
      <c r="AG75" s="227"/>
      <c r="AH75" s="227"/>
      <c r="AI75" s="227"/>
      <c r="AJ75" s="227"/>
      <c r="AK75" s="227"/>
      <c r="AL75" s="228"/>
    </row>
    <row r="76" spans="1:38" x14ac:dyDescent="0.25">
      <c r="A76" s="192"/>
      <c r="B76" s="397" t="s">
        <v>230</v>
      </c>
      <c r="C76" s="194">
        <f t="shared" si="29"/>
        <v>5</v>
      </c>
      <c r="D76" s="195">
        <v>159.26</v>
      </c>
      <c r="E76" s="374">
        <f t="shared" si="20"/>
        <v>796.3</v>
      </c>
      <c r="F76" s="196" t="s">
        <v>41</v>
      </c>
      <c r="G76" s="238"/>
      <c r="H76" s="165" t="str">
        <f t="shared" si="21"/>
        <v/>
      </c>
      <c r="I76" s="213">
        <v>5</v>
      </c>
      <c r="J76" s="199">
        <f t="shared" si="22"/>
        <v>796.3</v>
      </c>
      <c r="K76" s="200"/>
      <c r="L76" s="199" t="str">
        <f t="shared" si="23"/>
        <v/>
      </c>
      <c r="M76" s="200"/>
      <c r="N76" s="199" t="str">
        <f t="shared" si="18"/>
        <v/>
      </c>
      <c r="O76" s="201"/>
      <c r="P76" s="199" t="str">
        <f t="shared" si="19"/>
        <v/>
      </c>
      <c r="Q76" s="214"/>
      <c r="R76" s="203" t="str">
        <f t="shared" si="24"/>
        <v/>
      </c>
      <c r="S76" s="204"/>
      <c r="T76" s="215" t="str">
        <f t="shared" si="30"/>
        <v/>
      </c>
      <c r="U76" s="216" t="str">
        <f t="shared" si="25"/>
        <v/>
      </c>
      <c r="V76" s="216" t="str">
        <f t="shared" si="31"/>
        <v/>
      </c>
      <c r="W76" s="217" t="str">
        <f t="shared" si="32"/>
        <v/>
      </c>
      <c r="X76" s="206" t="str">
        <f t="shared" si="33"/>
        <v/>
      </c>
      <c r="Y76" s="380">
        <f t="shared" si="26"/>
        <v>796.3</v>
      </c>
      <c r="Z76" s="216" t="str">
        <f t="shared" si="27"/>
        <v/>
      </c>
      <c r="AA76" s="216" t="str">
        <f t="shared" si="28"/>
        <v/>
      </c>
      <c r="AB76" s="217" t="str">
        <f t="shared" si="34"/>
        <v/>
      </c>
      <c r="AF76" s="226"/>
      <c r="AG76" s="227"/>
      <c r="AH76" s="227"/>
      <c r="AI76" s="227"/>
      <c r="AJ76" s="227"/>
      <c r="AK76" s="227"/>
      <c r="AL76" s="228"/>
    </row>
    <row r="77" spans="1:38" x14ac:dyDescent="0.25">
      <c r="A77" s="192"/>
      <c r="B77" s="397" t="s">
        <v>231</v>
      </c>
      <c r="C77" s="194">
        <f t="shared" si="29"/>
        <v>10</v>
      </c>
      <c r="D77" s="195">
        <v>474.66</v>
      </c>
      <c r="E77" s="374">
        <f t="shared" si="20"/>
        <v>4746.6000000000004</v>
      </c>
      <c r="F77" s="196" t="s">
        <v>41</v>
      </c>
      <c r="G77" s="238"/>
      <c r="H77" s="165" t="str">
        <f t="shared" si="21"/>
        <v/>
      </c>
      <c r="I77" s="213"/>
      <c r="J77" s="199" t="str">
        <f t="shared" si="22"/>
        <v/>
      </c>
      <c r="K77" s="200"/>
      <c r="L77" s="199" t="str">
        <f t="shared" si="23"/>
        <v/>
      </c>
      <c r="M77" s="200"/>
      <c r="N77" s="199" t="str">
        <f t="shared" si="18"/>
        <v/>
      </c>
      <c r="O77" s="201"/>
      <c r="P77" s="199" t="str">
        <f t="shared" si="19"/>
        <v/>
      </c>
      <c r="Q77" s="214">
        <v>10</v>
      </c>
      <c r="R77" s="203">
        <f t="shared" si="24"/>
        <v>4746.6000000000004</v>
      </c>
      <c r="S77" s="204"/>
      <c r="T77" s="215">
        <f t="shared" si="30"/>
        <v>4062.6878809553232</v>
      </c>
      <c r="U77" s="216" t="str">
        <f t="shared" si="25"/>
        <v/>
      </c>
      <c r="V77" s="216">
        <f t="shared" si="31"/>
        <v>683.91211904467684</v>
      </c>
      <c r="W77" s="217" t="str">
        <f t="shared" si="32"/>
        <v/>
      </c>
      <c r="X77" s="206" t="str">
        <f t="shared" si="33"/>
        <v/>
      </c>
      <c r="Y77" s="380">
        <f t="shared" si="26"/>
        <v>4062.6878809553232</v>
      </c>
      <c r="Z77" s="216" t="str">
        <f t="shared" si="27"/>
        <v/>
      </c>
      <c r="AA77" s="216">
        <f t="shared" si="28"/>
        <v>683.91211904467684</v>
      </c>
      <c r="AB77" s="217" t="str">
        <f t="shared" si="34"/>
        <v/>
      </c>
      <c r="AK77" s="233"/>
      <c r="AL77" s="234"/>
    </row>
    <row r="78" spans="1:38" x14ac:dyDescent="0.25">
      <c r="A78" s="192"/>
      <c r="B78" s="397" t="s">
        <v>232</v>
      </c>
      <c r="C78" s="194">
        <f t="shared" si="29"/>
        <v>2</v>
      </c>
      <c r="D78" s="195">
        <v>213.72</v>
      </c>
      <c r="E78" s="374">
        <f t="shared" si="20"/>
        <v>427.44</v>
      </c>
      <c r="F78" s="196" t="s">
        <v>41</v>
      </c>
      <c r="G78" s="238"/>
      <c r="H78" s="165" t="str">
        <f t="shared" si="21"/>
        <v/>
      </c>
      <c r="I78" s="213"/>
      <c r="J78" s="199" t="str">
        <f t="shared" si="22"/>
        <v/>
      </c>
      <c r="K78" s="200"/>
      <c r="L78" s="199" t="str">
        <f t="shared" si="23"/>
        <v/>
      </c>
      <c r="M78" s="200"/>
      <c r="N78" s="199" t="str">
        <f t="shared" si="18"/>
        <v/>
      </c>
      <c r="O78" s="201"/>
      <c r="P78" s="199" t="str">
        <f t="shared" si="19"/>
        <v/>
      </c>
      <c r="Q78" s="214">
        <v>2</v>
      </c>
      <c r="R78" s="203">
        <f t="shared" si="24"/>
        <v>427.44</v>
      </c>
      <c r="S78" s="204"/>
      <c r="T78" s="215">
        <f t="shared" si="30"/>
        <v>365.8524644662586</v>
      </c>
      <c r="U78" s="216" t="str">
        <f t="shared" si="25"/>
        <v/>
      </c>
      <c r="V78" s="216">
        <f t="shared" si="31"/>
        <v>61.587535533741338</v>
      </c>
      <c r="W78" s="217" t="str">
        <f t="shared" si="32"/>
        <v/>
      </c>
      <c r="X78" s="206" t="str">
        <f t="shared" si="33"/>
        <v/>
      </c>
      <c r="Y78" s="380">
        <f t="shared" si="26"/>
        <v>365.8524644662586</v>
      </c>
      <c r="Z78" s="216" t="str">
        <f t="shared" si="27"/>
        <v/>
      </c>
      <c r="AA78" s="216">
        <f t="shared" si="28"/>
        <v>61.587535533741338</v>
      </c>
      <c r="AB78" s="217" t="str">
        <f t="shared" si="34"/>
        <v/>
      </c>
      <c r="AK78" s="222"/>
      <c r="AL78" s="223"/>
    </row>
    <row r="79" spans="1:38" x14ac:dyDescent="0.25">
      <c r="A79" s="192"/>
      <c r="B79" s="397" t="s">
        <v>233</v>
      </c>
      <c r="C79" s="194">
        <f t="shared" si="29"/>
        <v>3</v>
      </c>
      <c r="D79" s="195">
        <v>1601.95</v>
      </c>
      <c r="E79" s="374">
        <f t="shared" si="20"/>
        <v>4805.8500000000004</v>
      </c>
      <c r="F79" s="196" t="s">
        <v>41</v>
      </c>
      <c r="G79" s="238"/>
      <c r="H79" s="165" t="str">
        <f t="shared" si="21"/>
        <v/>
      </c>
      <c r="I79" s="213">
        <v>3</v>
      </c>
      <c r="J79" s="199">
        <f t="shared" si="22"/>
        <v>4805.8500000000004</v>
      </c>
      <c r="K79" s="200"/>
      <c r="L79" s="199" t="str">
        <f t="shared" si="23"/>
        <v/>
      </c>
      <c r="M79" s="200"/>
      <c r="N79" s="199" t="str">
        <f t="shared" si="18"/>
        <v/>
      </c>
      <c r="O79" s="201"/>
      <c r="P79" s="199" t="str">
        <f t="shared" si="19"/>
        <v/>
      </c>
      <c r="Q79" s="214"/>
      <c r="R79" s="203" t="str">
        <f t="shared" si="24"/>
        <v/>
      </c>
      <c r="S79" s="204"/>
      <c r="T79" s="215" t="str">
        <f t="shared" si="30"/>
        <v/>
      </c>
      <c r="U79" s="216" t="str">
        <f t="shared" si="25"/>
        <v/>
      </c>
      <c r="V79" s="216" t="str">
        <f t="shared" si="31"/>
        <v/>
      </c>
      <c r="W79" s="217" t="str">
        <f t="shared" si="32"/>
        <v/>
      </c>
      <c r="X79" s="206" t="str">
        <f t="shared" si="33"/>
        <v/>
      </c>
      <c r="Y79" s="380">
        <f t="shared" si="26"/>
        <v>4805.8500000000004</v>
      </c>
      <c r="Z79" s="216" t="str">
        <f t="shared" si="27"/>
        <v/>
      </c>
      <c r="AA79" s="216" t="str">
        <f t="shared" si="28"/>
        <v/>
      </c>
      <c r="AB79" s="217" t="str">
        <f t="shared" si="34"/>
        <v/>
      </c>
      <c r="AF79" s="226"/>
      <c r="AG79" s="227"/>
      <c r="AH79" s="227"/>
      <c r="AI79" s="227"/>
      <c r="AJ79" s="227"/>
      <c r="AK79" s="227"/>
      <c r="AL79" s="228"/>
    </row>
    <row r="80" spans="1:38" x14ac:dyDescent="0.25">
      <c r="A80" s="192"/>
      <c r="B80" s="397" t="s">
        <v>234</v>
      </c>
      <c r="C80" s="194">
        <f t="shared" si="29"/>
        <v>2</v>
      </c>
      <c r="D80" s="195">
        <v>124.09</v>
      </c>
      <c r="E80" s="374">
        <f t="shared" si="20"/>
        <v>248.18</v>
      </c>
      <c r="F80" s="196" t="s">
        <v>41</v>
      </c>
      <c r="G80" s="238"/>
      <c r="H80" s="165" t="str">
        <f t="shared" si="21"/>
        <v/>
      </c>
      <c r="I80" s="213">
        <v>2</v>
      </c>
      <c r="J80" s="199">
        <f t="shared" si="22"/>
        <v>248.18</v>
      </c>
      <c r="K80" s="200"/>
      <c r="L80" s="199" t="str">
        <f t="shared" si="23"/>
        <v/>
      </c>
      <c r="M80" s="200"/>
      <c r="N80" s="199" t="str">
        <f t="shared" si="18"/>
        <v/>
      </c>
      <c r="O80" s="201"/>
      <c r="P80" s="199" t="str">
        <f t="shared" si="19"/>
        <v/>
      </c>
      <c r="Q80" s="214"/>
      <c r="R80" s="203" t="str">
        <f t="shared" si="24"/>
        <v/>
      </c>
      <c r="S80" s="204"/>
      <c r="T80" s="215" t="str">
        <f t="shared" si="30"/>
        <v/>
      </c>
      <c r="U80" s="216" t="str">
        <f t="shared" si="25"/>
        <v/>
      </c>
      <c r="V80" s="216" t="str">
        <f t="shared" si="31"/>
        <v/>
      </c>
      <c r="W80" s="217" t="str">
        <f t="shared" si="32"/>
        <v/>
      </c>
      <c r="X80" s="206" t="str">
        <f t="shared" si="33"/>
        <v/>
      </c>
      <c r="Y80" s="380">
        <f t="shared" si="26"/>
        <v>248.18</v>
      </c>
      <c r="Z80" s="216" t="str">
        <f t="shared" si="27"/>
        <v/>
      </c>
      <c r="AA80" s="216" t="str">
        <f t="shared" si="28"/>
        <v/>
      </c>
      <c r="AB80" s="217" t="str">
        <f t="shared" si="34"/>
        <v/>
      </c>
      <c r="AK80" s="222"/>
      <c r="AL80" s="223"/>
    </row>
    <row r="81" spans="1:38" x14ac:dyDescent="0.25">
      <c r="A81" s="192"/>
      <c r="B81" s="397" t="s">
        <v>235</v>
      </c>
      <c r="C81" s="194">
        <f t="shared" si="29"/>
        <v>2</v>
      </c>
      <c r="D81" s="195">
        <v>96.55</v>
      </c>
      <c r="E81" s="374">
        <f t="shared" si="20"/>
        <v>193.1</v>
      </c>
      <c r="F81" s="196" t="s">
        <v>41</v>
      </c>
      <c r="G81" s="238"/>
      <c r="H81" s="165" t="str">
        <f t="shared" si="21"/>
        <v/>
      </c>
      <c r="I81" s="213"/>
      <c r="J81" s="199" t="str">
        <f t="shared" si="22"/>
        <v/>
      </c>
      <c r="K81" s="200"/>
      <c r="L81" s="199" t="str">
        <f t="shared" si="23"/>
        <v/>
      </c>
      <c r="M81" s="200"/>
      <c r="N81" s="199" t="str">
        <f t="shared" si="18"/>
        <v/>
      </c>
      <c r="O81" s="201"/>
      <c r="P81" s="199" t="str">
        <f t="shared" si="19"/>
        <v/>
      </c>
      <c r="Q81" s="214">
        <v>2</v>
      </c>
      <c r="R81" s="203">
        <f t="shared" si="24"/>
        <v>193.1</v>
      </c>
      <c r="S81" s="204"/>
      <c r="T81" s="215">
        <f t="shared" si="30"/>
        <v>165.27725736579296</v>
      </c>
      <c r="U81" s="216" t="str">
        <f t="shared" si="25"/>
        <v/>
      </c>
      <c r="V81" s="216">
        <f t="shared" si="31"/>
        <v>27.822742634207028</v>
      </c>
      <c r="W81" s="217" t="str">
        <f t="shared" si="32"/>
        <v/>
      </c>
      <c r="X81" s="206" t="str">
        <f t="shared" si="33"/>
        <v/>
      </c>
      <c r="Y81" s="380">
        <f t="shared" si="26"/>
        <v>165.27725736579296</v>
      </c>
      <c r="Z81" s="216" t="str">
        <f t="shared" si="27"/>
        <v/>
      </c>
      <c r="AA81" s="216">
        <f t="shared" si="28"/>
        <v>27.822742634207028</v>
      </c>
      <c r="AB81" s="217" t="str">
        <f t="shared" si="34"/>
        <v/>
      </c>
    </row>
    <row r="82" spans="1:38" x14ac:dyDescent="0.25">
      <c r="A82" s="192"/>
      <c r="B82" s="399" t="s">
        <v>236</v>
      </c>
      <c r="C82" s="194">
        <f t="shared" si="29"/>
        <v>1</v>
      </c>
      <c r="D82" s="195">
        <v>329.64</v>
      </c>
      <c r="E82" s="374">
        <f t="shared" si="20"/>
        <v>329.64</v>
      </c>
      <c r="F82" s="196" t="s">
        <v>41</v>
      </c>
      <c r="G82" s="212"/>
      <c r="H82" s="165" t="str">
        <f t="shared" si="21"/>
        <v/>
      </c>
      <c r="I82" s="213"/>
      <c r="J82" s="199" t="str">
        <f t="shared" si="22"/>
        <v/>
      </c>
      <c r="K82" s="200"/>
      <c r="L82" s="199" t="str">
        <f t="shared" si="23"/>
        <v/>
      </c>
      <c r="M82" s="200"/>
      <c r="N82" s="199" t="str">
        <f t="shared" si="18"/>
        <v/>
      </c>
      <c r="O82" s="201"/>
      <c r="P82" s="199" t="str">
        <f t="shared" si="19"/>
        <v/>
      </c>
      <c r="Q82" s="214">
        <v>1</v>
      </c>
      <c r="R82" s="203">
        <f t="shared" si="24"/>
        <v>329.64</v>
      </c>
      <c r="S82" s="204"/>
      <c r="T82" s="215">
        <f t="shared" si="30"/>
        <v>282.14394157462448</v>
      </c>
      <c r="U82" s="216" t="str">
        <f t="shared" si="25"/>
        <v/>
      </c>
      <c r="V82" s="216">
        <f t="shared" si="31"/>
        <v>47.49605842537548</v>
      </c>
      <c r="W82" s="217" t="str">
        <f t="shared" si="32"/>
        <v/>
      </c>
      <c r="X82" s="206" t="str">
        <f t="shared" si="33"/>
        <v/>
      </c>
      <c r="Y82" s="380">
        <f t="shared" si="26"/>
        <v>282.14394157462448</v>
      </c>
      <c r="Z82" s="216" t="str">
        <f t="shared" si="27"/>
        <v/>
      </c>
      <c r="AA82" s="216">
        <f t="shared" si="28"/>
        <v>47.49605842537548</v>
      </c>
      <c r="AB82" s="217" t="str">
        <f t="shared" si="34"/>
        <v/>
      </c>
      <c r="AK82" s="233"/>
      <c r="AL82" s="234"/>
    </row>
    <row r="83" spans="1:38" x14ac:dyDescent="0.25">
      <c r="A83" s="192"/>
      <c r="B83" s="398" t="s">
        <v>237</v>
      </c>
      <c r="C83" s="194">
        <f t="shared" si="29"/>
        <v>1</v>
      </c>
      <c r="D83" s="195">
        <v>742.35</v>
      </c>
      <c r="E83" s="374">
        <f t="shared" si="20"/>
        <v>742.35</v>
      </c>
      <c r="F83" s="196" t="s">
        <v>41</v>
      </c>
      <c r="G83" s="239"/>
      <c r="H83" s="165" t="str">
        <f t="shared" si="21"/>
        <v/>
      </c>
      <c r="I83" s="213">
        <v>1</v>
      </c>
      <c r="J83" s="199">
        <f t="shared" si="22"/>
        <v>742.35</v>
      </c>
      <c r="K83" s="200"/>
      <c r="L83" s="199" t="str">
        <f t="shared" si="23"/>
        <v/>
      </c>
      <c r="M83" s="200"/>
      <c r="N83" s="199" t="str">
        <f t="shared" si="18"/>
        <v/>
      </c>
      <c r="O83" s="201"/>
      <c r="P83" s="199" t="str">
        <f t="shared" si="19"/>
        <v/>
      </c>
      <c r="Q83" s="214"/>
      <c r="R83" s="203" t="str">
        <f t="shared" si="24"/>
        <v/>
      </c>
      <c r="S83" s="204"/>
      <c r="T83" s="215" t="str">
        <f t="shared" si="30"/>
        <v/>
      </c>
      <c r="U83" s="216" t="str">
        <f t="shared" si="25"/>
        <v/>
      </c>
      <c r="V83" s="216" t="str">
        <f t="shared" si="31"/>
        <v/>
      </c>
      <c r="W83" s="217" t="str">
        <f t="shared" si="32"/>
        <v/>
      </c>
      <c r="X83" s="206" t="str">
        <f t="shared" si="33"/>
        <v/>
      </c>
      <c r="Y83" s="380">
        <f t="shared" si="26"/>
        <v>742.35</v>
      </c>
      <c r="Z83" s="216" t="str">
        <f t="shared" si="27"/>
        <v/>
      </c>
      <c r="AA83" s="216" t="str">
        <f t="shared" si="28"/>
        <v/>
      </c>
      <c r="AB83" s="217" t="str">
        <f t="shared" si="34"/>
        <v/>
      </c>
      <c r="AK83" s="222"/>
      <c r="AL83" s="223"/>
    </row>
    <row r="84" spans="1:38" x14ac:dyDescent="0.25">
      <c r="A84" s="192"/>
      <c r="B84" s="398" t="s">
        <v>238</v>
      </c>
      <c r="C84" s="194">
        <f t="shared" si="29"/>
        <v>5</v>
      </c>
      <c r="D84" s="195">
        <v>103.5</v>
      </c>
      <c r="E84" s="374">
        <f t="shared" si="20"/>
        <v>517.5</v>
      </c>
      <c r="F84" s="196" t="s">
        <v>41</v>
      </c>
      <c r="G84" s="239"/>
      <c r="H84" s="165" t="str">
        <f t="shared" si="21"/>
        <v/>
      </c>
      <c r="I84" s="213">
        <v>5</v>
      </c>
      <c r="J84" s="199">
        <f t="shared" si="22"/>
        <v>517.5</v>
      </c>
      <c r="K84" s="200"/>
      <c r="L84" s="199" t="str">
        <f t="shared" si="23"/>
        <v/>
      </c>
      <c r="M84" s="200"/>
      <c r="N84" s="199" t="str">
        <f t="shared" si="18"/>
        <v/>
      </c>
      <c r="O84" s="201"/>
      <c r="P84" s="199" t="str">
        <f t="shared" si="19"/>
        <v/>
      </c>
      <c r="Q84" s="214"/>
      <c r="R84" s="203" t="str">
        <f t="shared" si="24"/>
        <v/>
      </c>
      <c r="S84" s="204"/>
      <c r="T84" s="215" t="str">
        <f t="shared" si="30"/>
        <v/>
      </c>
      <c r="U84" s="216" t="str">
        <f t="shared" si="25"/>
        <v/>
      </c>
      <c r="V84" s="216" t="str">
        <f t="shared" si="31"/>
        <v/>
      </c>
      <c r="W84" s="217" t="str">
        <f t="shared" si="32"/>
        <v/>
      </c>
      <c r="X84" s="206" t="str">
        <f t="shared" si="33"/>
        <v/>
      </c>
      <c r="Y84" s="380">
        <f t="shared" si="26"/>
        <v>517.5</v>
      </c>
      <c r="Z84" s="216" t="str">
        <f t="shared" si="27"/>
        <v/>
      </c>
      <c r="AA84" s="216" t="str">
        <f t="shared" si="28"/>
        <v/>
      </c>
      <c r="AB84" s="217" t="str">
        <f t="shared" si="34"/>
        <v/>
      </c>
    </row>
    <row r="85" spans="1:38" x14ac:dyDescent="0.25">
      <c r="A85" s="192"/>
      <c r="B85" s="398" t="s">
        <v>239</v>
      </c>
      <c r="C85" s="194">
        <f t="shared" si="29"/>
        <v>5</v>
      </c>
      <c r="D85" s="195">
        <v>115.31</v>
      </c>
      <c r="E85" s="374">
        <f t="shared" si="20"/>
        <v>576.54999999999995</v>
      </c>
      <c r="F85" s="196" t="s">
        <v>41</v>
      </c>
      <c r="G85" s="239"/>
      <c r="I85" s="213">
        <v>5</v>
      </c>
      <c r="J85" s="199">
        <f t="shared" si="22"/>
        <v>576.54999999999995</v>
      </c>
      <c r="K85" s="200"/>
      <c r="L85" s="199" t="str">
        <f t="shared" si="23"/>
        <v/>
      </c>
      <c r="M85" s="200"/>
      <c r="N85" s="199" t="str">
        <f t="shared" si="18"/>
        <v/>
      </c>
      <c r="O85" s="201"/>
      <c r="P85" s="199" t="str">
        <f t="shared" si="19"/>
        <v/>
      </c>
      <c r="Q85" s="214">
        <v>0</v>
      </c>
      <c r="R85" s="203">
        <f t="shared" si="24"/>
        <v>0</v>
      </c>
      <c r="S85" s="204"/>
      <c r="T85" s="215" t="str">
        <f t="shared" si="30"/>
        <v/>
      </c>
      <c r="U85" s="216" t="str">
        <f t="shared" si="25"/>
        <v/>
      </c>
      <c r="V85" s="216" t="str">
        <f t="shared" si="31"/>
        <v/>
      </c>
      <c r="W85" s="217" t="str">
        <f t="shared" si="32"/>
        <v/>
      </c>
      <c r="X85" s="206"/>
      <c r="Y85" s="380">
        <f t="shared" si="26"/>
        <v>576.54999999999995</v>
      </c>
      <c r="Z85" s="216" t="str">
        <f t="shared" si="27"/>
        <v/>
      </c>
      <c r="AA85" s="216" t="str">
        <f t="shared" si="28"/>
        <v/>
      </c>
      <c r="AB85" s="217" t="str">
        <f t="shared" si="34"/>
        <v/>
      </c>
    </row>
    <row r="86" spans="1:38" x14ac:dyDescent="0.25">
      <c r="A86" s="192"/>
      <c r="B86" s="398" t="s">
        <v>240</v>
      </c>
      <c r="C86" s="194">
        <f t="shared" si="29"/>
        <v>300</v>
      </c>
      <c r="D86" s="195">
        <v>0.8</v>
      </c>
      <c r="E86" s="374">
        <f t="shared" si="20"/>
        <v>240</v>
      </c>
      <c r="F86" s="196" t="s">
        <v>41</v>
      </c>
      <c r="G86" s="239"/>
      <c r="I86" s="213">
        <v>300</v>
      </c>
      <c r="J86" s="199">
        <f t="shared" si="22"/>
        <v>240</v>
      </c>
      <c r="K86" s="200"/>
      <c r="L86" s="199" t="str">
        <f t="shared" si="23"/>
        <v/>
      </c>
      <c r="M86" s="200"/>
      <c r="N86" s="199" t="str">
        <f t="shared" si="18"/>
        <v/>
      </c>
      <c r="O86" s="201"/>
      <c r="P86" s="199" t="str">
        <f t="shared" si="19"/>
        <v/>
      </c>
      <c r="Q86" s="214">
        <v>0</v>
      </c>
      <c r="R86" s="203">
        <f t="shared" si="24"/>
        <v>0</v>
      </c>
      <c r="S86" s="204"/>
      <c r="T86" s="215" t="str">
        <f t="shared" si="30"/>
        <v/>
      </c>
      <c r="U86" s="216" t="str">
        <f t="shared" si="25"/>
        <v/>
      </c>
      <c r="V86" s="216" t="str">
        <f t="shared" si="31"/>
        <v/>
      </c>
      <c r="W86" s="217" t="str">
        <f t="shared" si="32"/>
        <v/>
      </c>
      <c r="X86" s="206"/>
      <c r="Y86" s="380">
        <f t="shared" si="26"/>
        <v>240</v>
      </c>
      <c r="Z86" s="216" t="str">
        <f t="shared" si="27"/>
        <v/>
      </c>
      <c r="AA86" s="216" t="str">
        <f t="shared" si="28"/>
        <v/>
      </c>
      <c r="AB86" s="217" t="str">
        <f t="shared" si="34"/>
        <v/>
      </c>
    </row>
    <row r="87" spans="1:38" x14ac:dyDescent="0.25">
      <c r="A87" s="192"/>
      <c r="B87" s="398" t="s">
        <v>241</v>
      </c>
      <c r="C87" s="194">
        <f t="shared" si="29"/>
        <v>27</v>
      </c>
      <c r="D87" s="195">
        <v>32.28</v>
      </c>
      <c r="E87" s="374">
        <f t="shared" si="20"/>
        <v>871.56000000000006</v>
      </c>
      <c r="F87" s="196" t="s">
        <v>41</v>
      </c>
      <c r="G87" s="239"/>
      <c r="I87" s="213"/>
      <c r="J87" s="199" t="str">
        <f t="shared" si="22"/>
        <v/>
      </c>
      <c r="K87" s="200"/>
      <c r="L87" s="199" t="str">
        <f t="shared" si="23"/>
        <v/>
      </c>
      <c r="M87" s="200"/>
      <c r="N87" s="199" t="str">
        <f t="shared" si="18"/>
        <v/>
      </c>
      <c r="O87" s="201"/>
      <c r="P87" s="199" t="str">
        <f t="shared" si="19"/>
        <v/>
      </c>
      <c r="Q87" s="214">
        <v>27</v>
      </c>
      <c r="R87" s="203">
        <f t="shared" si="24"/>
        <v>871.56000000000006</v>
      </c>
      <c r="S87" s="204"/>
      <c r="T87" s="215">
        <f t="shared" si="30"/>
        <v>745.98159725391258</v>
      </c>
      <c r="U87" s="216" t="str">
        <f t="shared" si="25"/>
        <v/>
      </c>
      <c r="V87" s="216">
        <f t="shared" si="31"/>
        <v>125.57840274608742</v>
      </c>
      <c r="W87" s="217" t="str">
        <f t="shared" si="32"/>
        <v/>
      </c>
      <c r="X87" s="206"/>
      <c r="Y87" s="380">
        <f t="shared" si="26"/>
        <v>745.98159725391258</v>
      </c>
      <c r="Z87" s="216" t="str">
        <f t="shared" si="27"/>
        <v/>
      </c>
      <c r="AA87" s="216">
        <f t="shared" si="28"/>
        <v>125.57840274608742</v>
      </c>
      <c r="AB87" s="217" t="str">
        <f t="shared" si="34"/>
        <v/>
      </c>
    </row>
    <row r="88" spans="1:38" x14ac:dyDescent="0.25">
      <c r="A88" s="192"/>
      <c r="B88" s="398" t="s">
        <v>242</v>
      </c>
      <c r="C88" s="194">
        <f t="shared" si="29"/>
        <v>5</v>
      </c>
      <c r="D88" s="195">
        <v>375.64</v>
      </c>
      <c r="E88" s="374">
        <f t="shared" si="20"/>
        <v>1878.1999999999998</v>
      </c>
      <c r="F88" s="196" t="s">
        <v>41</v>
      </c>
      <c r="G88" s="239"/>
      <c r="I88" s="213">
        <v>5</v>
      </c>
      <c r="J88" s="199">
        <f t="shared" si="22"/>
        <v>1878.1999999999998</v>
      </c>
      <c r="K88" s="200"/>
      <c r="L88" s="199" t="str">
        <f t="shared" si="23"/>
        <v/>
      </c>
      <c r="M88" s="200"/>
      <c r="N88" s="199" t="str">
        <f t="shared" si="18"/>
        <v/>
      </c>
      <c r="O88" s="201"/>
      <c r="P88" s="199" t="str">
        <f t="shared" si="19"/>
        <v/>
      </c>
      <c r="Q88" s="214"/>
      <c r="R88" s="203" t="str">
        <f t="shared" si="24"/>
        <v/>
      </c>
      <c r="S88" s="204"/>
      <c r="T88" s="215" t="str">
        <f t="shared" si="30"/>
        <v/>
      </c>
      <c r="U88" s="216" t="str">
        <f t="shared" si="25"/>
        <v/>
      </c>
      <c r="V88" s="216" t="str">
        <f t="shared" si="31"/>
        <v/>
      </c>
      <c r="W88" s="217" t="str">
        <f t="shared" si="32"/>
        <v/>
      </c>
      <c r="X88" s="206"/>
      <c r="Y88" s="380">
        <f t="shared" si="26"/>
        <v>1878.1999999999998</v>
      </c>
      <c r="Z88" s="216" t="str">
        <f t="shared" si="27"/>
        <v/>
      </c>
      <c r="AA88" s="216" t="str">
        <f t="shared" si="28"/>
        <v/>
      </c>
      <c r="AB88" s="217" t="str">
        <f t="shared" si="34"/>
        <v/>
      </c>
    </row>
    <row r="89" spans="1:38" x14ac:dyDescent="0.25">
      <c r="A89" s="192"/>
      <c r="B89" s="398" t="s">
        <v>243</v>
      </c>
      <c r="C89" s="194">
        <f t="shared" si="29"/>
        <v>5</v>
      </c>
      <c r="D89" s="195">
        <v>354.64</v>
      </c>
      <c r="E89" s="374">
        <f t="shared" si="20"/>
        <v>1773.1999999999998</v>
      </c>
      <c r="F89" s="196" t="s">
        <v>41</v>
      </c>
      <c r="G89" s="239"/>
      <c r="I89" s="213">
        <v>5</v>
      </c>
      <c r="J89" s="199">
        <f t="shared" si="22"/>
        <v>1773.1999999999998</v>
      </c>
      <c r="K89" s="200"/>
      <c r="L89" s="199" t="str">
        <f t="shared" si="23"/>
        <v/>
      </c>
      <c r="M89" s="200"/>
      <c r="N89" s="199" t="str">
        <f t="shared" si="18"/>
        <v/>
      </c>
      <c r="O89" s="201"/>
      <c r="P89" s="199" t="str">
        <f t="shared" si="19"/>
        <v/>
      </c>
      <c r="Q89" s="214"/>
      <c r="R89" s="203" t="str">
        <f t="shared" si="24"/>
        <v/>
      </c>
      <c r="S89" s="204"/>
      <c r="T89" s="215" t="str">
        <f t="shared" si="30"/>
        <v/>
      </c>
      <c r="U89" s="216" t="str">
        <f t="shared" si="25"/>
        <v/>
      </c>
      <c r="V89" s="216" t="str">
        <f t="shared" si="31"/>
        <v/>
      </c>
      <c r="W89" s="217" t="str">
        <f t="shared" si="32"/>
        <v/>
      </c>
      <c r="X89" s="206"/>
      <c r="Y89" s="380">
        <f t="shared" si="26"/>
        <v>1773.1999999999998</v>
      </c>
      <c r="Z89" s="216" t="str">
        <f t="shared" si="27"/>
        <v/>
      </c>
      <c r="AA89" s="216" t="str">
        <f t="shared" si="28"/>
        <v/>
      </c>
      <c r="AB89" s="217" t="str">
        <f t="shared" si="34"/>
        <v/>
      </c>
    </row>
    <row r="90" spans="1:38" x14ac:dyDescent="0.25">
      <c r="A90" s="192"/>
      <c r="B90" s="398" t="s">
        <v>244</v>
      </c>
      <c r="C90" s="194">
        <f t="shared" si="29"/>
        <v>3</v>
      </c>
      <c r="D90" s="195">
        <v>363.56</v>
      </c>
      <c r="E90" s="374">
        <f t="shared" si="20"/>
        <v>1090.68</v>
      </c>
      <c r="F90" s="196" t="s">
        <v>41</v>
      </c>
      <c r="G90" s="239"/>
      <c r="I90" s="213">
        <v>3</v>
      </c>
      <c r="J90" s="199">
        <f t="shared" si="22"/>
        <v>1090.68</v>
      </c>
      <c r="K90" s="200"/>
      <c r="L90" s="199" t="str">
        <f t="shared" si="23"/>
        <v/>
      </c>
      <c r="M90" s="200"/>
      <c r="N90" s="199" t="str">
        <f t="shared" si="18"/>
        <v/>
      </c>
      <c r="O90" s="201"/>
      <c r="P90" s="199" t="str">
        <f t="shared" si="19"/>
        <v/>
      </c>
      <c r="Q90" s="214"/>
      <c r="R90" s="203" t="str">
        <f t="shared" si="24"/>
        <v/>
      </c>
      <c r="S90" s="204"/>
      <c r="T90" s="215" t="str">
        <f t="shared" si="30"/>
        <v/>
      </c>
      <c r="U90" s="216" t="str">
        <f t="shared" si="25"/>
        <v/>
      </c>
      <c r="V90" s="216" t="str">
        <f t="shared" si="31"/>
        <v/>
      </c>
      <c r="W90" s="217" t="str">
        <f t="shared" si="32"/>
        <v/>
      </c>
      <c r="X90" s="206"/>
      <c r="Y90" s="380">
        <f t="shared" si="26"/>
        <v>1090.68</v>
      </c>
      <c r="Z90" s="216" t="str">
        <f t="shared" si="27"/>
        <v/>
      </c>
      <c r="AA90" s="216" t="str">
        <f t="shared" si="28"/>
        <v/>
      </c>
      <c r="AB90" s="217" t="str">
        <f t="shared" si="34"/>
        <v/>
      </c>
    </row>
    <row r="91" spans="1:38" x14ac:dyDescent="0.25">
      <c r="A91" s="192"/>
      <c r="B91" s="398" t="s">
        <v>245</v>
      </c>
      <c r="C91" s="194">
        <f t="shared" si="29"/>
        <v>2</v>
      </c>
      <c r="D91" s="195">
        <v>542.05999999999995</v>
      </c>
      <c r="E91" s="374">
        <f t="shared" si="20"/>
        <v>1084.1199999999999</v>
      </c>
      <c r="F91" s="196" t="s">
        <v>41</v>
      </c>
      <c r="G91" s="239"/>
      <c r="I91" s="213">
        <v>2</v>
      </c>
      <c r="J91" s="199">
        <f t="shared" si="22"/>
        <v>1084.1199999999999</v>
      </c>
      <c r="K91" s="200"/>
      <c r="L91" s="199" t="str">
        <f t="shared" si="23"/>
        <v/>
      </c>
      <c r="M91" s="200"/>
      <c r="N91" s="199" t="str">
        <f t="shared" si="18"/>
        <v/>
      </c>
      <c r="O91" s="201"/>
      <c r="P91" s="199" t="str">
        <f t="shared" si="19"/>
        <v/>
      </c>
      <c r="Q91" s="214"/>
      <c r="R91" s="203" t="str">
        <f t="shared" si="24"/>
        <v/>
      </c>
      <c r="S91" s="204"/>
      <c r="T91" s="215" t="str">
        <f t="shared" si="30"/>
        <v/>
      </c>
      <c r="U91" s="216" t="str">
        <f t="shared" si="25"/>
        <v/>
      </c>
      <c r="V91" s="216" t="str">
        <f t="shared" si="31"/>
        <v/>
      </c>
      <c r="W91" s="217" t="str">
        <f t="shared" si="32"/>
        <v/>
      </c>
      <c r="X91" s="206"/>
      <c r="Y91" s="380">
        <f t="shared" si="26"/>
        <v>1084.1199999999999</v>
      </c>
      <c r="Z91" s="216" t="str">
        <f t="shared" si="27"/>
        <v/>
      </c>
      <c r="AA91" s="216" t="str">
        <f t="shared" si="28"/>
        <v/>
      </c>
      <c r="AB91" s="217" t="str">
        <f t="shared" si="34"/>
        <v/>
      </c>
    </row>
    <row r="92" spans="1:38" x14ac:dyDescent="0.25">
      <c r="A92" s="192"/>
      <c r="B92" s="398" t="s">
        <v>246</v>
      </c>
      <c r="C92" s="194">
        <f t="shared" si="29"/>
        <v>1</v>
      </c>
      <c r="D92" s="195">
        <v>1645.35</v>
      </c>
      <c r="E92" s="374">
        <f t="shared" si="20"/>
        <v>1645.35</v>
      </c>
      <c r="F92" s="196" t="s">
        <v>41</v>
      </c>
      <c r="G92" s="239"/>
      <c r="I92" s="213">
        <v>1</v>
      </c>
      <c r="J92" s="199">
        <f t="shared" si="22"/>
        <v>1645.35</v>
      </c>
      <c r="K92" s="200"/>
      <c r="L92" s="199" t="str">
        <f t="shared" si="23"/>
        <v/>
      </c>
      <c r="M92" s="200"/>
      <c r="N92" s="199" t="str">
        <f t="shared" si="18"/>
        <v/>
      </c>
      <c r="O92" s="201"/>
      <c r="P92" s="199" t="str">
        <f t="shared" si="19"/>
        <v/>
      </c>
      <c r="Q92" s="214"/>
      <c r="R92" s="203" t="str">
        <f t="shared" si="24"/>
        <v/>
      </c>
      <c r="S92" s="204"/>
      <c r="T92" s="215" t="str">
        <f t="shared" si="30"/>
        <v/>
      </c>
      <c r="U92" s="216" t="str">
        <f t="shared" si="25"/>
        <v/>
      </c>
      <c r="V92" s="216" t="str">
        <f t="shared" si="31"/>
        <v/>
      </c>
      <c r="W92" s="217" t="str">
        <f t="shared" si="32"/>
        <v/>
      </c>
      <c r="X92" s="206"/>
      <c r="Y92" s="380">
        <f t="shared" si="26"/>
        <v>1645.35</v>
      </c>
      <c r="Z92" s="216" t="str">
        <f t="shared" si="27"/>
        <v/>
      </c>
      <c r="AA92" s="216" t="str">
        <f t="shared" si="28"/>
        <v/>
      </c>
      <c r="AB92" s="217" t="str">
        <f t="shared" si="34"/>
        <v/>
      </c>
    </row>
    <row r="93" spans="1:38" x14ac:dyDescent="0.25">
      <c r="A93" s="192"/>
      <c r="B93" s="398" t="s">
        <v>247</v>
      </c>
      <c r="C93" s="194">
        <f t="shared" si="29"/>
        <v>1</v>
      </c>
      <c r="D93" s="195">
        <v>1529.85</v>
      </c>
      <c r="E93" s="374">
        <f t="shared" si="20"/>
        <v>1529.85</v>
      </c>
      <c r="F93" s="196" t="s">
        <v>41</v>
      </c>
      <c r="G93" s="239"/>
      <c r="I93" s="213">
        <v>1</v>
      </c>
      <c r="J93" s="199">
        <f t="shared" si="22"/>
        <v>1529.85</v>
      </c>
      <c r="K93" s="200"/>
      <c r="L93" s="199" t="str">
        <f t="shared" si="23"/>
        <v/>
      </c>
      <c r="M93" s="200"/>
      <c r="N93" s="199" t="str">
        <f t="shared" si="18"/>
        <v/>
      </c>
      <c r="O93" s="201"/>
      <c r="P93" s="199" t="str">
        <f t="shared" si="19"/>
        <v/>
      </c>
      <c r="Q93" s="214">
        <v>0</v>
      </c>
      <c r="R93" s="203">
        <f t="shared" si="24"/>
        <v>0</v>
      </c>
      <c r="S93" s="204"/>
      <c r="T93" s="215" t="str">
        <f t="shared" si="30"/>
        <v/>
      </c>
      <c r="U93" s="216" t="str">
        <f t="shared" si="25"/>
        <v/>
      </c>
      <c r="V93" s="216" t="str">
        <f t="shared" si="31"/>
        <v/>
      </c>
      <c r="W93" s="217" t="str">
        <f t="shared" si="32"/>
        <v/>
      </c>
      <c r="X93" s="206"/>
      <c r="Y93" s="380">
        <f t="shared" si="26"/>
        <v>1529.85</v>
      </c>
      <c r="Z93" s="216" t="str">
        <f t="shared" si="27"/>
        <v/>
      </c>
      <c r="AA93" s="216" t="str">
        <f t="shared" si="28"/>
        <v/>
      </c>
      <c r="AB93" s="217" t="str">
        <f t="shared" si="34"/>
        <v/>
      </c>
    </row>
    <row r="94" spans="1:38" x14ac:dyDescent="0.25">
      <c r="A94" s="192"/>
      <c r="B94" s="398" t="s">
        <v>248</v>
      </c>
      <c r="C94" s="194">
        <f t="shared" si="29"/>
        <v>8</v>
      </c>
      <c r="D94" s="195">
        <v>341.88</v>
      </c>
      <c r="E94" s="374">
        <f t="shared" si="20"/>
        <v>2735.04</v>
      </c>
      <c r="F94" s="196" t="s">
        <v>41</v>
      </c>
      <c r="G94" s="239"/>
      <c r="I94" s="213">
        <v>8</v>
      </c>
      <c r="J94" s="199">
        <f t="shared" si="22"/>
        <v>2735.04</v>
      </c>
      <c r="K94" s="200"/>
      <c r="L94" s="199" t="str">
        <f t="shared" si="23"/>
        <v/>
      </c>
      <c r="M94" s="200"/>
      <c r="N94" s="199" t="str">
        <f t="shared" si="18"/>
        <v/>
      </c>
      <c r="O94" s="201"/>
      <c r="P94" s="199" t="str">
        <f t="shared" si="19"/>
        <v/>
      </c>
      <c r="Q94" s="214">
        <v>0</v>
      </c>
      <c r="R94" s="203">
        <f t="shared" si="24"/>
        <v>0</v>
      </c>
      <c r="S94" s="204"/>
      <c r="T94" s="215" t="str">
        <f t="shared" si="30"/>
        <v/>
      </c>
      <c r="U94" s="216" t="str">
        <f t="shared" si="25"/>
        <v/>
      </c>
      <c r="V94" s="216" t="str">
        <f t="shared" si="31"/>
        <v/>
      </c>
      <c r="W94" s="217" t="str">
        <f t="shared" si="32"/>
        <v/>
      </c>
      <c r="X94" s="206"/>
      <c r="Y94" s="380">
        <f t="shared" si="26"/>
        <v>2735.04</v>
      </c>
      <c r="Z94" s="216" t="str">
        <f t="shared" si="27"/>
        <v/>
      </c>
      <c r="AA94" s="216" t="str">
        <f t="shared" si="28"/>
        <v/>
      </c>
      <c r="AB94" s="217" t="str">
        <f t="shared" si="34"/>
        <v/>
      </c>
    </row>
    <row r="95" spans="1:38" x14ac:dyDescent="0.25">
      <c r="A95" s="192"/>
      <c r="B95" s="398" t="s">
        <v>249</v>
      </c>
      <c r="C95" s="194">
        <f t="shared" si="29"/>
        <v>1</v>
      </c>
      <c r="D95" s="195">
        <v>646.45000000000005</v>
      </c>
      <c r="E95" s="374">
        <f t="shared" si="20"/>
        <v>646.45000000000005</v>
      </c>
      <c r="F95" s="196" t="s">
        <v>41</v>
      </c>
      <c r="G95" s="239"/>
      <c r="I95" s="213">
        <v>1</v>
      </c>
      <c r="J95" s="199">
        <f t="shared" si="22"/>
        <v>646.45000000000005</v>
      </c>
      <c r="K95" s="200"/>
      <c r="L95" s="199" t="str">
        <f t="shared" si="23"/>
        <v/>
      </c>
      <c r="M95" s="200"/>
      <c r="N95" s="199" t="str">
        <f t="shared" si="18"/>
        <v/>
      </c>
      <c r="O95" s="201"/>
      <c r="P95" s="199" t="str">
        <f t="shared" si="19"/>
        <v/>
      </c>
      <c r="Q95" s="214">
        <v>0</v>
      </c>
      <c r="R95" s="203">
        <f t="shared" si="24"/>
        <v>0</v>
      </c>
      <c r="S95" s="204"/>
      <c r="T95" s="215" t="str">
        <f t="shared" si="30"/>
        <v/>
      </c>
      <c r="U95" s="216" t="str">
        <f t="shared" si="25"/>
        <v/>
      </c>
      <c r="V95" s="216" t="str">
        <f t="shared" si="31"/>
        <v/>
      </c>
      <c r="W95" s="217" t="str">
        <f t="shared" si="32"/>
        <v/>
      </c>
      <c r="X95" s="206"/>
      <c r="Y95" s="380">
        <f t="shared" si="26"/>
        <v>646.45000000000005</v>
      </c>
      <c r="Z95" s="216" t="str">
        <f t="shared" si="27"/>
        <v/>
      </c>
      <c r="AA95" s="216" t="str">
        <f t="shared" si="28"/>
        <v/>
      </c>
      <c r="AB95" s="217" t="str">
        <f t="shared" si="34"/>
        <v/>
      </c>
    </row>
    <row r="96" spans="1:38" x14ac:dyDescent="0.25">
      <c r="A96" s="192"/>
      <c r="B96" s="398" t="s">
        <v>250</v>
      </c>
      <c r="C96" s="194">
        <f t="shared" si="29"/>
        <v>3</v>
      </c>
      <c r="D96" s="195">
        <v>18.97</v>
      </c>
      <c r="E96" s="374">
        <f t="shared" si="20"/>
        <v>56.91</v>
      </c>
      <c r="F96" s="196" t="s">
        <v>41</v>
      </c>
      <c r="G96" s="239"/>
      <c r="I96" s="213">
        <v>3</v>
      </c>
      <c r="J96" s="199">
        <f t="shared" si="22"/>
        <v>56.91</v>
      </c>
      <c r="K96" s="200"/>
      <c r="L96" s="199" t="str">
        <f t="shared" si="23"/>
        <v/>
      </c>
      <c r="M96" s="200"/>
      <c r="N96" s="199" t="str">
        <f t="shared" si="18"/>
        <v/>
      </c>
      <c r="O96" s="201"/>
      <c r="P96" s="199" t="str">
        <f t="shared" si="19"/>
        <v/>
      </c>
      <c r="Q96" s="214"/>
      <c r="R96" s="203" t="str">
        <f t="shared" si="24"/>
        <v/>
      </c>
      <c r="S96" s="204"/>
      <c r="T96" s="215" t="str">
        <f t="shared" si="30"/>
        <v/>
      </c>
      <c r="U96" s="216" t="str">
        <f t="shared" si="25"/>
        <v/>
      </c>
      <c r="V96" s="216" t="str">
        <f t="shared" si="31"/>
        <v/>
      </c>
      <c r="W96" s="217" t="str">
        <f t="shared" si="32"/>
        <v/>
      </c>
      <c r="X96" s="206"/>
      <c r="Y96" s="380">
        <f t="shared" si="26"/>
        <v>56.91</v>
      </c>
      <c r="Z96" s="216" t="str">
        <f t="shared" si="27"/>
        <v/>
      </c>
      <c r="AA96" s="216" t="str">
        <f t="shared" si="28"/>
        <v/>
      </c>
      <c r="AB96" s="217" t="str">
        <f t="shared" si="34"/>
        <v/>
      </c>
    </row>
    <row r="97" spans="1:38" x14ac:dyDescent="0.25">
      <c r="A97" s="192"/>
      <c r="B97" s="211" t="s">
        <v>251</v>
      </c>
      <c r="C97" s="194">
        <f t="shared" si="29"/>
        <v>5</v>
      </c>
      <c r="D97" s="195">
        <v>41.37</v>
      </c>
      <c r="E97" s="374">
        <f t="shared" si="20"/>
        <v>206.85</v>
      </c>
      <c r="F97" s="196" t="s">
        <v>41</v>
      </c>
      <c r="G97" s="239"/>
      <c r="I97" s="213">
        <v>5</v>
      </c>
      <c r="J97" s="199">
        <f t="shared" si="22"/>
        <v>206.85</v>
      </c>
      <c r="K97" s="200"/>
      <c r="L97" s="199" t="str">
        <f t="shared" si="23"/>
        <v/>
      </c>
      <c r="M97" s="200"/>
      <c r="N97" s="199" t="str">
        <f t="shared" si="18"/>
        <v/>
      </c>
      <c r="O97" s="201"/>
      <c r="P97" s="199" t="str">
        <f t="shared" si="19"/>
        <v/>
      </c>
      <c r="Q97" s="214"/>
      <c r="R97" s="203" t="str">
        <f t="shared" si="24"/>
        <v/>
      </c>
      <c r="S97" s="204"/>
      <c r="T97" s="215" t="str">
        <f t="shared" si="30"/>
        <v/>
      </c>
      <c r="U97" s="216" t="str">
        <f t="shared" si="25"/>
        <v/>
      </c>
      <c r="V97" s="216" t="str">
        <f t="shared" si="31"/>
        <v/>
      </c>
      <c r="W97" s="217" t="str">
        <f t="shared" si="32"/>
        <v/>
      </c>
      <c r="X97" s="206"/>
      <c r="Y97" s="380">
        <f t="shared" si="26"/>
        <v>206.85</v>
      </c>
      <c r="Z97" s="216" t="str">
        <f t="shared" si="27"/>
        <v/>
      </c>
      <c r="AA97" s="216" t="str">
        <f t="shared" si="28"/>
        <v/>
      </c>
      <c r="AB97" s="217" t="str">
        <f t="shared" si="34"/>
        <v/>
      </c>
    </row>
    <row r="98" spans="1:38" x14ac:dyDescent="0.25">
      <c r="A98" s="192"/>
      <c r="B98" s="232" t="s">
        <v>252</v>
      </c>
      <c r="C98" s="194">
        <f t="shared" si="29"/>
        <v>1</v>
      </c>
      <c r="D98" s="195">
        <v>48.63</v>
      </c>
      <c r="E98" s="374">
        <f t="shared" si="20"/>
        <v>48.63</v>
      </c>
      <c r="F98" s="196" t="s">
        <v>41</v>
      </c>
      <c r="G98" s="239"/>
      <c r="H98" s="165" t="str">
        <f t="shared" si="21"/>
        <v/>
      </c>
      <c r="I98" s="213">
        <v>1</v>
      </c>
      <c r="J98" s="199">
        <f t="shared" si="22"/>
        <v>48.63</v>
      </c>
      <c r="K98" s="200"/>
      <c r="L98" s="199" t="str">
        <f t="shared" si="23"/>
        <v/>
      </c>
      <c r="M98" s="200"/>
      <c r="N98" s="199" t="str">
        <f t="shared" si="18"/>
        <v/>
      </c>
      <c r="O98" s="201"/>
      <c r="P98" s="199" t="str">
        <f t="shared" si="19"/>
        <v/>
      </c>
      <c r="Q98" s="214"/>
      <c r="R98" s="203" t="str">
        <f t="shared" si="24"/>
        <v/>
      </c>
      <c r="S98" s="204"/>
      <c r="T98" s="215" t="str">
        <f t="shared" si="30"/>
        <v/>
      </c>
      <c r="U98" s="216" t="str">
        <f t="shared" si="25"/>
        <v/>
      </c>
      <c r="V98" s="216" t="str">
        <f t="shared" si="31"/>
        <v/>
      </c>
      <c r="W98" s="217" t="str">
        <f t="shared" si="32"/>
        <v/>
      </c>
      <c r="X98" s="206" t="str">
        <f t="shared" si="33"/>
        <v/>
      </c>
      <c r="Y98" s="380">
        <f t="shared" si="26"/>
        <v>48.63</v>
      </c>
      <c r="Z98" s="216" t="str">
        <f t="shared" si="27"/>
        <v/>
      </c>
      <c r="AA98" s="216" t="str">
        <f t="shared" si="28"/>
        <v/>
      </c>
      <c r="AB98" s="217" t="str">
        <f t="shared" si="34"/>
        <v/>
      </c>
      <c r="AK98" s="233"/>
      <c r="AL98" s="234"/>
    </row>
    <row r="99" spans="1:38" ht="15.75" thickBot="1" x14ac:dyDescent="0.3">
      <c r="A99" s="192"/>
      <c r="B99" s="232" t="s">
        <v>253</v>
      </c>
      <c r="C99" s="194">
        <f t="shared" si="29"/>
        <v>2</v>
      </c>
      <c r="D99" s="195">
        <v>134.1</v>
      </c>
      <c r="E99" s="374">
        <f t="shared" si="20"/>
        <v>268.2</v>
      </c>
      <c r="F99" s="196" t="s">
        <v>41</v>
      </c>
      <c r="G99" s="239"/>
      <c r="H99" s="165" t="str">
        <f t="shared" si="21"/>
        <v/>
      </c>
      <c r="I99" s="213">
        <v>2</v>
      </c>
      <c r="J99" s="199">
        <f t="shared" si="22"/>
        <v>268.2</v>
      </c>
      <c r="K99" s="200"/>
      <c r="L99" s="199" t="str">
        <f t="shared" si="23"/>
        <v/>
      </c>
      <c r="M99" s="200"/>
      <c r="N99" s="199" t="str">
        <f t="shared" si="18"/>
        <v/>
      </c>
      <c r="O99" s="201"/>
      <c r="P99" s="199" t="str">
        <f t="shared" si="19"/>
        <v/>
      </c>
      <c r="Q99" s="214"/>
      <c r="R99" s="203" t="str">
        <f t="shared" si="24"/>
        <v/>
      </c>
      <c r="S99" s="204"/>
      <c r="T99" s="240" t="str">
        <f t="shared" si="30"/>
        <v/>
      </c>
      <c r="U99" s="241" t="str">
        <f t="shared" si="25"/>
        <v/>
      </c>
      <c r="V99" s="241" t="str">
        <f t="shared" si="31"/>
        <v/>
      </c>
      <c r="W99" s="242" t="str">
        <f t="shared" si="32"/>
        <v/>
      </c>
      <c r="X99" s="206" t="str">
        <f t="shared" si="33"/>
        <v/>
      </c>
      <c r="Y99" s="381">
        <f t="shared" si="26"/>
        <v>268.2</v>
      </c>
      <c r="Z99" s="241" t="str">
        <f t="shared" si="27"/>
        <v/>
      </c>
      <c r="AA99" s="241" t="str">
        <f t="shared" si="28"/>
        <v/>
      </c>
      <c r="AB99" s="242" t="str">
        <f t="shared" si="34"/>
        <v/>
      </c>
      <c r="AK99" s="222"/>
      <c r="AL99" s="223"/>
    </row>
    <row r="100" spans="1:38" x14ac:dyDescent="0.25">
      <c r="A100" s="192"/>
      <c r="B100" s="243" t="s">
        <v>254</v>
      </c>
      <c r="C100" s="244"/>
      <c r="D100" s="245"/>
      <c r="E100" s="348">
        <f>SUM(E7:E99)</f>
        <v>282641.89999999991</v>
      </c>
      <c r="F100" s="247"/>
      <c r="G100" s="247"/>
      <c r="H100" s="248"/>
      <c r="I100" s="249"/>
      <c r="J100" s="246">
        <f>SUM(J7:J99)</f>
        <v>249773.22000000009</v>
      </c>
      <c r="K100" s="250"/>
      <c r="L100" s="246">
        <f>SUM(L7:L99)</f>
        <v>0</v>
      </c>
      <c r="M100" s="250"/>
      <c r="N100" s="246">
        <f>SUM(N7:N99)</f>
        <v>0</v>
      </c>
      <c r="O100" s="246"/>
      <c r="P100" s="246">
        <f>SUM(P7:P99)</f>
        <v>0</v>
      </c>
      <c r="Q100" s="251"/>
      <c r="R100" s="246">
        <f>SUM(R7:R99)</f>
        <v>32868.68</v>
      </c>
      <c r="S100" s="248"/>
      <c r="T100" s="252">
        <f>SUM(T7:T99)</f>
        <v>28132.808304680948</v>
      </c>
      <c r="U100" s="252">
        <f>SUM(U7:U99)</f>
        <v>0</v>
      </c>
      <c r="V100" s="252">
        <f>SUM(V7:V99)</f>
        <v>4735.8716953190469</v>
      </c>
      <c r="W100" s="252">
        <f>SUM(W7:W99)</f>
        <v>0</v>
      </c>
      <c r="X100" s="246"/>
      <c r="Y100" s="382">
        <f>SUM(Y7:Y99)</f>
        <v>277906.02830468089</v>
      </c>
      <c r="Z100" s="252">
        <f>SUM(Z7:Z99)</f>
        <v>0</v>
      </c>
      <c r="AA100" s="348">
        <f>SUM(AA7:AA99)</f>
        <v>4735.8716953190469</v>
      </c>
      <c r="AB100" s="253">
        <f>SUM(AB7:AB99)</f>
        <v>0</v>
      </c>
      <c r="AC100" s="254"/>
      <c r="AF100" s="255"/>
      <c r="AG100" s="255"/>
      <c r="AH100" s="255"/>
      <c r="AI100" s="255"/>
      <c r="AJ100" s="255"/>
      <c r="AK100" s="255"/>
      <c r="AL100" s="255"/>
    </row>
    <row r="101" spans="1:38" x14ac:dyDescent="0.25">
      <c r="A101" s="192"/>
      <c r="B101" s="334" t="s">
        <v>255</v>
      </c>
      <c r="C101" s="256"/>
      <c r="D101" s="257"/>
      <c r="E101" s="375">
        <f>'Lisa 6.1 Lisa 1. Parendustööd'!D68</f>
        <v>7859</v>
      </c>
      <c r="F101" s="258"/>
      <c r="G101" s="258"/>
      <c r="H101" s="259"/>
      <c r="I101" s="258"/>
      <c r="J101" s="259">
        <f>$E$101*J100/$E$100</f>
        <v>6945.0698427232528</v>
      </c>
      <c r="K101" s="260"/>
      <c r="L101" s="259">
        <f>$E$101*L100/$E$100</f>
        <v>0</v>
      </c>
      <c r="M101" s="260"/>
      <c r="N101" s="259">
        <f>$E$101*N100/$E$100</f>
        <v>0</v>
      </c>
      <c r="O101" s="259"/>
      <c r="P101" s="259">
        <f>$E$101*P100/$E$100</f>
        <v>0</v>
      </c>
      <c r="Q101" s="260"/>
      <c r="R101" s="259">
        <f>$E$101*R100/$E$100</f>
        <v>913.93015727675231</v>
      </c>
      <c r="S101" s="259"/>
      <c r="T101" s="259">
        <f>$E$101*T100/$E$100</f>
        <v>782.24686596887307</v>
      </c>
      <c r="U101" s="259">
        <f>$E$101*U100/$E$100</f>
        <v>0</v>
      </c>
      <c r="V101" s="259">
        <f>$E$101*V100/$E$100</f>
        <v>131.68329130787899</v>
      </c>
      <c r="W101" s="259">
        <f>$E$101*W100/$E$100</f>
        <v>0</v>
      </c>
      <c r="X101" s="259"/>
      <c r="Y101" s="349">
        <f>$E$101*Y100/$E$100</f>
        <v>7727.3167086921212</v>
      </c>
      <c r="Z101" s="259">
        <f>$E$101*Z100/$E$100</f>
        <v>0</v>
      </c>
      <c r="AA101" s="349">
        <f>$E$101*AA100/$E$100</f>
        <v>131.68329130787899</v>
      </c>
      <c r="AB101" s="261">
        <f>$E$101*AB100/$E$100</f>
        <v>0</v>
      </c>
      <c r="AC101" s="254"/>
      <c r="AF101" s="255"/>
      <c r="AG101" s="255"/>
      <c r="AH101" s="255"/>
      <c r="AI101" s="255"/>
      <c r="AJ101" s="255"/>
      <c r="AK101" s="255"/>
      <c r="AL101" s="255"/>
    </row>
    <row r="102" spans="1:38" s="255" customFormat="1" x14ac:dyDescent="0.25">
      <c r="A102" s="192"/>
      <c r="B102" s="262" t="s">
        <v>256</v>
      </c>
      <c r="C102" s="263"/>
      <c r="D102" s="264"/>
      <c r="E102" s="353">
        <f>SUMIF($F$7:$F$99,"x",$E$7:$E$99)+E101</f>
        <v>290500.89999999991</v>
      </c>
      <c r="F102" s="266"/>
      <c r="G102" s="266"/>
      <c r="H102" s="267"/>
      <c r="I102" s="268"/>
      <c r="J102" s="265">
        <f>SUMIF($F$7:$F$99,"x",$E$7:$E$99)+J101</f>
        <v>289586.96984272316</v>
      </c>
      <c r="K102" s="269"/>
      <c r="L102" s="267">
        <f>SUMIF($F$7:$F$99,"x",L$7:L$99)</f>
        <v>0</v>
      </c>
      <c r="M102" s="269"/>
      <c r="N102" s="267">
        <f>SUMIF($F$7:$F$99,"x",N$7:N$99)</f>
        <v>0</v>
      </c>
      <c r="O102" s="267"/>
      <c r="P102" s="267">
        <f>SUMIF($F$7:$F$99,"x",P$7:P$99)</f>
        <v>0</v>
      </c>
      <c r="Q102" s="270"/>
      <c r="R102" s="265">
        <f>SUMIF($F$7:$F$99,"x",$E$7:$E$99)+R101</f>
        <v>283555.83015727665</v>
      </c>
      <c r="S102" s="267"/>
      <c r="T102" s="267">
        <f>SUMIF($F$7:$F$99,"x",T$7:T$99)</f>
        <v>28132.808304680948</v>
      </c>
      <c r="U102" s="267">
        <f t="shared" ref="U102" si="35">SUMIF($F$7:$F$99,"x",U$7:U$99)+U101</f>
        <v>0</v>
      </c>
      <c r="V102" s="267">
        <f>SUMIF($F$7:$F$99,"x",V$7:V$99)</f>
        <v>4735.8716953190469</v>
      </c>
      <c r="W102" s="267">
        <f>SUMIF($F$7:$F$99,"x",W$7:W$99)</f>
        <v>0</v>
      </c>
      <c r="X102" s="271"/>
      <c r="Y102" s="350">
        <f>SUMIF($F$7:$F$99,"x",Y$7:Y$99)</f>
        <v>277906.02830468089</v>
      </c>
      <c r="Z102" s="267">
        <f t="shared" ref="Z102:AB102" si="36">SUMIF($F$7:$F$99,"x",Z$7:Z$99)</f>
        <v>0</v>
      </c>
      <c r="AA102" s="350">
        <f t="shared" si="36"/>
        <v>4735.8716953190469</v>
      </c>
      <c r="AB102" s="272">
        <f t="shared" si="36"/>
        <v>0</v>
      </c>
      <c r="AC102" s="273"/>
      <c r="AF102" s="165"/>
      <c r="AG102" s="165"/>
      <c r="AH102" s="165"/>
      <c r="AI102" s="165"/>
      <c r="AJ102" s="165"/>
      <c r="AK102" s="165"/>
      <c r="AL102" s="165"/>
    </row>
    <row r="103" spans="1:38" s="255" customFormat="1" x14ac:dyDescent="0.25">
      <c r="A103" s="192"/>
      <c r="B103" s="262" t="s">
        <v>257</v>
      </c>
      <c r="C103" s="263"/>
      <c r="D103" s="264"/>
      <c r="E103" s="354">
        <f>SUMIF($G$7:$G$99,"x",$E$7:$E$99)</f>
        <v>0</v>
      </c>
      <c r="F103" s="266"/>
      <c r="G103" s="266"/>
      <c r="H103" s="267"/>
      <c r="I103" s="268"/>
      <c r="J103" s="267">
        <f>SUMIF($G$7:$G$99,"x",J$7:J$99)</f>
        <v>0</v>
      </c>
      <c r="K103" s="269"/>
      <c r="L103" s="267">
        <f>SUMIF($G$7:$G$99,"x",L$7:L$99)</f>
        <v>0</v>
      </c>
      <c r="M103" s="269"/>
      <c r="N103" s="267">
        <f>SUMIF($G$7:$G$99,"x",N$7:N$99)</f>
        <v>0</v>
      </c>
      <c r="O103" s="267"/>
      <c r="P103" s="267">
        <f>SUMIF($G$7:$G$99,"x",P$7:P$99)</f>
        <v>0</v>
      </c>
      <c r="Q103" s="270"/>
      <c r="R103" s="267">
        <f>SUMIF($G$7:$G$99,"x",R$7:R$99)</f>
        <v>0</v>
      </c>
      <c r="S103" s="267"/>
      <c r="T103" s="267">
        <f>SUMIF($G$7:$G$99,"x",T$7:T$99)</f>
        <v>0</v>
      </c>
      <c r="U103" s="267">
        <f>SUMIF($G$7:$G$99,"x",U$7:U$99)</f>
        <v>0</v>
      </c>
      <c r="V103" s="267">
        <f>SUMIF($G$7:$G$99,"x",V$7:V$99)</f>
        <v>0</v>
      </c>
      <c r="W103" s="267">
        <f>SUMIF($G$7:$G$99,"x",W$7:W$99)</f>
        <v>0</v>
      </c>
      <c r="X103" s="271"/>
      <c r="Y103" s="350">
        <f>SUMIF($G$7:$G$99,"x",Y$7:Y$99)</f>
        <v>0</v>
      </c>
      <c r="Z103" s="267">
        <f>SUMIF($G$7:$G$99,"x",Z$7:Z$99)</f>
        <v>0</v>
      </c>
      <c r="AA103" s="350">
        <f>SUMIF($G$7:$G$99,"x",AA$7:AA$99)</f>
        <v>0</v>
      </c>
      <c r="AB103" s="272">
        <f>SUMIF($G$7:$G$99,"x",AB$7:AB$99)</f>
        <v>0</v>
      </c>
      <c r="AC103" s="273"/>
    </row>
    <row r="104" spans="1:38" x14ac:dyDescent="0.25">
      <c r="A104" s="192"/>
      <c r="B104" s="275" t="s">
        <v>37</v>
      </c>
      <c r="C104" s="276"/>
      <c r="D104" s="277"/>
      <c r="E104" s="351">
        <f>SUM(E100:E101)*2.5%</f>
        <v>7262.5224999999982</v>
      </c>
      <c r="F104" s="279"/>
      <c r="G104" s="279"/>
      <c r="H104" s="280"/>
      <c r="I104" s="281"/>
      <c r="J104" s="278">
        <f>SUM(J100:J101)*2.5%</f>
        <v>6417.9572460680838</v>
      </c>
      <c r="K104" s="282"/>
      <c r="L104" s="278">
        <f>SUM(L100:L101)*2.5%</f>
        <v>0</v>
      </c>
      <c r="M104" s="282"/>
      <c r="N104" s="278">
        <f>SUM(N100:N101)*2.5%</f>
        <v>0</v>
      </c>
      <c r="O104" s="283"/>
      <c r="P104" s="278">
        <f>SUM(P100:P101)*2.5%</f>
        <v>0</v>
      </c>
      <c r="Q104" s="281"/>
      <c r="R104" s="278">
        <f>SUM(R100:R101)*2.5%</f>
        <v>844.56525393191885</v>
      </c>
      <c r="S104" s="283"/>
      <c r="T104" s="278">
        <f>SUM(T100:T101)*2.5%</f>
        <v>722.87637926624564</v>
      </c>
      <c r="U104" s="278">
        <f>SUM(U100:U101)*2.5%</f>
        <v>0</v>
      </c>
      <c r="V104" s="278">
        <f>SUM(V100:V101)*2.5%</f>
        <v>121.68887466567315</v>
      </c>
      <c r="W104" s="278">
        <f>SUM(W100:W101)*2.5%</f>
        <v>0</v>
      </c>
      <c r="X104" s="283"/>
      <c r="Y104" s="351">
        <f>SUM(Y100:Y101)*2.5%</f>
        <v>7140.8336253343259</v>
      </c>
      <c r="Z104" s="278">
        <f>SUM(Z100:Z101)*2.5%</f>
        <v>0</v>
      </c>
      <c r="AA104" s="351">
        <f>SUM(AA100:AA101)*2.5%</f>
        <v>121.68887466567315</v>
      </c>
      <c r="AB104" s="284">
        <f>SUM(AB100:AB101)*2.5%</f>
        <v>0</v>
      </c>
      <c r="AF104" s="255"/>
      <c r="AG104" s="255"/>
      <c r="AH104" s="255"/>
      <c r="AI104" s="255"/>
      <c r="AJ104" s="255"/>
      <c r="AK104" s="255"/>
      <c r="AL104" s="255"/>
    </row>
    <row r="105" spans="1:38" s="255" customFormat="1" x14ac:dyDescent="0.25">
      <c r="A105" s="192"/>
      <c r="B105" s="262" t="s">
        <v>256</v>
      </c>
      <c r="C105" s="285"/>
      <c r="D105" s="286"/>
      <c r="E105" s="350">
        <f>E104*E102/E100</f>
        <v>7464.4605860640249</v>
      </c>
      <c r="F105" s="268"/>
      <c r="G105" s="268"/>
      <c r="H105" s="271"/>
      <c r="I105" s="266"/>
      <c r="J105" s="267">
        <f>IFERROR(J104*J102/J100,0)</f>
        <v>7440.9770249548937</v>
      </c>
      <c r="K105" s="267"/>
      <c r="L105" s="267">
        <f t="shared" ref="L105:AB105" si="37">IFERROR(L104*L102/L100,0)</f>
        <v>0</v>
      </c>
      <c r="M105" s="267"/>
      <c r="N105" s="267">
        <f t="shared" si="37"/>
        <v>0</v>
      </c>
      <c r="O105" s="267"/>
      <c r="P105" s="267">
        <f t="shared" si="37"/>
        <v>0</v>
      </c>
      <c r="Q105" s="267"/>
      <c r="R105" s="267">
        <f t="shared" si="37"/>
        <v>7286.0060611091294</v>
      </c>
      <c r="S105" s="267"/>
      <c r="T105" s="267">
        <f t="shared" si="37"/>
        <v>722.87637926624552</v>
      </c>
      <c r="U105" s="267">
        <f t="shared" si="37"/>
        <v>0</v>
      </c>
      <c r="V105" s="267">
        <f t="shared" si="37"/>
        <v>121.68887466567315</v>
      </c>
      <c r="W105" s="267">
        <f t="shared" si="37"/>
        <v>0</v>
      </c>
      <c r="X105" s="267"/>
      <c r="Y105" s="350">
        <f t="shared" si="37"/>
        <v>7140.8336253343259</v>
      </c>
      <c r="Z105" s="267">
        <f t="shared" si="37"/>
        <v>0</v>
      </c>
      <c r="AA105" s="350">
        <f t="shared" si="37"/>
        <v>121.68887466567315</v>
      </c>
      <c r="AB105" s="287">
        <f t="shared" si="37"/>
        <v>0</v>
      </c>
      <c r="AF105" s="165"/>
      <c r="AG105" s="165"/>
      <c r="AH105" s="165"/>
      <c r="AI105" s="165"/>
      <c r="AJ105" s="165"/>
      <c r="AK105" s="165"/>
      <c r="AL105" s="165"/>
    </row>
    <row r="106" spans="1:38" s="255" customFormat="1" x14ac:dyDescent="0.25">
      <c r="A106" s="192"/>
      <c r="B106" s="262" t="s">
        <v>257</v>
      </c>
      <c r="C106" s="285"/>
      <c r="D106" s="286"/>
      <c r="E106" s="350">
        <f>E104*E103/E100</f>
        <v>0</v>
      </c>
      <c r="F106" s="268"/>
      <c r="G106" s="268"/>
      <c r="H106" s="271"/>
      <c r="I106" s="266"/>
      <c r="J106" s="267">
        <f>IFERROR(J104*J103/J100,0)</f>
        <v>0</v>
      </c>
      <c r="K106" s="267"/>
      <c r="L106" s="267">
        <f>IFERROR(L104*L103/L100,0)</f>
        <v>0</v>
      </c>
      <c r="M106" s="267"/>
      <c r="N106" s="267">
        <f>IFERROR(N104*N103/N100,0)</f>
        <v>0</v>
      </c>
      <c r="O106" s="267"/>
      <c r="P106" s="267">
        <f>IFERROR(P104*P103/P100,0)</f>
        <v>0</v>
      </c>
      <c r="Q106" s="267"/>
      <c r="R106" s="267">
        <f>IFERROR(R104*R103/R100,0)</f>
        <v>0</v>
      </c>
      <c r="S106" s="267"/>
      <c r="T106" s="267">
        <f>IFERROR(T104*T103/T100,0)</f>
        <v>0</v>
      </c>
      <c r="U106" s="267">
        <f>IFERROR(U104*U103/U100,0)</f>
        <v>0</v>
      </c>
      <c r="V106" s="267">
        <f>IFERROR(V104*V103/V100,0)</f>
        <v>0</v>
      </c>
      <c r="W106" s="267">
        <f>IFERROR(W104*W103/W100,0)</f>
        <v>0</v>
      </c>
      <c r="X106" s="267"/>
      <c r="Y106" s="350">
        <f>IFERROR(Y104*Y103/Y100,0)</f>
        <v>0</v>
      </c>
      <c r="Z106" s="267">
        <f>IFERROR(Z104*Z103/Z100,0)</f>
        <v>0</v>
      </c>
      <c r="AA106" s="350">
        <f>IFERROR(AA104*AA103/AA100,0)</f>
        <v>0</v>
      </c>
      <c r="AB106" s="288">
        <f>IFERROR(AB104*AB103/AB100,0)</f>
        <v>0</v>
      </c>
    </row>
    <row r="107" spans="1:38" x14ac:dyDescent="0.25">
      <c r="A107" s="192"/>
      <c r="B107" s="289" t="s">
        <v>258</v>
      </c>
      <c r="C107" s="290"/>
      <c r="D107" s="291"/>
      <c r="E107" s="352">
        <f>SUM(E100:E101,E104)</f>
        <v>297763.42249999993</v>
      </c>
      <c r="F107" s="293"/>
      <c r="G107" s="293"/>
      <c r="H107" s="292"/>
      <c r="I107" s="293"/>
      <c r="J107" s="292">
        <f>SUM(J100:J101,J104)</f>
        <v>263136.24708879145</v>
      </c>
      <c r="K107" s="294"/>
      <c r="L107" s="292">
        <f>SUM(L100:L101,L104)</f>
        <v>0</v>
      </c>
      <c r="M107" s="294"/>
      <c r="N107" s="292">
        <f>SUM(N100:N101,N104)</f>
        <v>0</v>
      </c>
      <c r="O107" s="292"/>
      <c r="P107" s="292">
        <f>SUM(P100:P101,P104)</f>
        <v>0</v>
      </c>
      <c r="Q107" s="293"/>
      <c r="R107" s="292">
        <f>SUM(R100:R101,R104)</f>
        <v>34627.175411208671</v>
      </c>
      <c r="S107" s="295"/>
      <c r="T107" s="292">
        <f>SUM(T100:T101,T104)</f>
        <v>29637.931549916069</v>
      </c>
      <c r="U107" s="292">
        <f>SUM(U100:U101,U104)</f>
        <v>0</v>
      </c>
      <c r="V107" s="292">
        <f>SUM(V100:V101,V104)</f>
        <v>4989.2438612925989</v>
      </c>
      <c r="W107" s="292">
        <f>SUM(W100:W101,W104)</f>
        <v>0</v>
      </c>
      <c r="X107" s="292"/>
      <c r="Y107" s="352">
        <f>SUM(Y100:Y101,Y104)</f>
        <v>292774.17863870732</v>
      </c>
      <c r="Z107" s="292">
        <f>SUM(Z100:Z101,Z104)</f>
        <v>0</v>
      </c>
      <c r="AA107" s="352">
        <f>SUM(AA100:AA101,AA104)</f>
        <v>4989.2438612925989</v>
      </c>
      <c r="AB107" s="296">
        <f>SUM(AB100:AB101,AB104)</f>
        <v>0</v>
      </c>
      <c r="AF107" s="255"/>
      <c r="AG107" s="255"/>
      <c r="AH107" s="255"/>
      <c r="AI107" s="255"/>
      <c r="AJ107" s="255"/>
      <c r="AK107" s="255"/>
      <c r="AL107" s="255"/>
    </row>
    <row r="108" spans="1:38" s="255" customFormat="1" x14ac:dyDescent="0.25">
      <c r="A108" s="192"/>
      <c r="B108" s="262" t="s">
        <v>259</v>
      </c>
      <c r="C108" s="297"/>
      <c r="D108" s="264"/>
      <c r="E108" s="353">
        <f>IFERROR(E107*E102/E100,0)</f>
        <v>306042.88402862503</v>
      </c>
      <c r="F108" s="266"/>
      <c r="G108" s="266"/>
      <c r="H108" s="267"/>
      <c r="I108" s="266"/>
      <c r="J108" s="265">
        <f>IFERROR(J107*J102/J100,0)</f>
        <v>305080.05802315066</v>
      </c>
      <c r="K108" s="270"/>
      <c r="L108" s="265">
        <f>IFERROR(L107*L102/L100,0)</f>
        <v>0</v>
      </c>
      <c r="M108" s="270"/>
      <c r="N108" s="265">
        <f>IFERROR(N107*N102/N100,0)</f>
        <v>0</v>
      </c>
      <c r="O108" s="267"/>
      <c r="P108" s="265">
        <f>IFERROR(P107*P102/P100,0)</f>
        <v>0</v>
      </c>
      <c r="Q108" s="266"/>
      <c r="R108" s="265">
        <f>IFERROR(R107*R102/R100,0)</f>
        <v>298726.24850547424</v>
      </c>
      <c r="S108" s="267"/>
      <c r="T108" s="265">
        <f>IFERROR(T107*T102/T100,0)</f>
        <v>29637.931549916069</v>
      </c>
      <c r="U108" s="265">
        <f>IFERROR(U107*U102/U100,0)</f>
        <v>0</v>
      </c>
      <c r="V108" s="265">
        <f>IFERROR(V107*V102/V100,0)</f>
        <v>4989.2438612925989</v>
      </c>
      <c r="W108" s="265">
        <f>IFERROR(W107*W102/W100,0)</f>
        <v>0</v>
      </c>
      <c r="X108" s="267"/>
      <c r="Y108" s="353">
        <f>IFERROR(Y107*Y102/Y100,0)</f>
        <v>292774.17863870732</v>
      </c>
      <c r="Z108" s="265">
        <f>IFERROR(Z107*Z102/Z100,0)</f>
        <v>0</v>
      </c>
      <c r="AA108" s="353">
        <f>IFERROR(AA107*AA102/AA100,0)</f>
        <v>4989.2438612925989</v>
      </c>
      <c r="AB108" s="298">
        <f>IFERROR(AB107*AB102/AB100,0)</f>
        <v>0</v>
      </c>
      <c r="AF108" s="165"/>
      <c r="AG108" s="165"/>
      <c r="AH108" s="165"/>
      <c r="AI108" s="165"/>
      <c r="AJ108" s="165"/>
      <c r="AK108" s="165"/>
      <c r="AL108" s="165"/>
    </row>
    <row r="109" spans="1:38" s="255" customFormat="1" x14ac:dyDescent="0.25">
      <c r="A109" s="192"/>
      <c r="B109" s="262" t="s">
        <v>260</v>
      </c>
      <c r="C109" s="297"/>
      <c r="D109" s="264"/>
      <c r="E109" s="354">
        <f>IFERROR(E107*E103/E100,0)</f>
        <v>0</v>
      </c>
      <c r="F109" s="266"/>
      <c r="G109" s="266"/>
      <c r="H109" s="267"/>
      <c r="I109" s="266"/>
      <c r="J109" s="274">
        <f>IFERROR(J107*J103/J100,0)</f>
        <v>0</v>
      </c>
      <c r="K109" s="270"/>
      <c r="L109" s="274">
        <f>IFERROR(L107*L103/L100,0)</f>
        <v>0</v>
      </c>
      <c r="M109" s="270"/>
      <c r="N109" s="274">
        <f>IFERROR(N107*N103/N100,0)</f>
        <v>0</v>
      </c>
      <c r="O109" s="267"/>
      <c r="P109" s="274">
        <f>IFERROR(P107*P103/P100,0)</f>
        <v>0</v>
      </c>
      <c r="Q109" s="266"/>
      <c r="R109" s="274">
        <f>IFERROR(R107*R103/R100,0)</f>
        <v>0</v>
      </c>
      <c r="S109" s="267"/>
      <c r="T109" s="274">
        <f>IFERROR(T107*T103/T100,0)</f>
        <v>0</v>
      </c>
      <c r="U109" s="274">
        <f>IFERROR(U107*U103/U100,0)</f>
        <v>0</v>
      </c>
      <c r="V109" s="274">
        <f>IFERROR(V107*V103/V100,0)</f>
        <v>0</v>
      </c>
      <c r="W109" s="274">
        <f>IFERROR(W107*W103/W100,0)</f>
        <v>0</v>
      </c>
      <c r="X109" s="267"/>
      <c r="Y109" s="354">
        <f>IFERROR(Y107*Y103/Y100,0)</f>
        <v>0</v>
      </c>
      <c r="Z109" s="274">
        <f>IFERROR(Z107*Z103/Z100,0)</f>
        <v>0</v>
      </c>
      <c r="AA109" s="354">
        <f>IFERROR(AA107*AA103/AA100,0)</f>
        <v>0</v>
      </c>
      <c r="AB109" s="299">
        <f>IFERROR(AB107*AB103/AB100,0)</f>
        <v>0</v>
      </c>
      <c r="AF109" s="165"/>
      <c r="AG109" s="165"/>
      <c r="AH109" s="165"/>
      <c r="AI109" s="165"/>
      <c r="AJ109" s="165"/>
      <c r="AK109" s="165"/>
      <c r="AL109" s="165"/>
    </row>
    <row r="110" spans="1:38" x14ac:dyDescent="0.25">
      <c r="A110" s="192"/>
      <c r="B110" s="275" t="s">
        <v>261</v>
      </c>
      <c r="C110" s="300"/>
      <c r="D110" s="277"/>
      <c r="E110" s="351">
        <v>1334.0667770636401</v>
      </c>
      <c r="F110" s="279"/>
      <c r="G110" s="279"/>
      <c r="H110" s="280"/>
      <c r="I110" s="301"/>
      <c r="J110" s="302">
        <f>$E$110*J100/$E$100</f>
        <v>1178.9269552823123</v>
      </c>
      <c r="K110" s="303"/>
      <c r="L110" s="302">
        <f>$E$110*L100/$E$100</f>
        <v>0</v>
      </c>
      <c r="M110" s="303"/>
      <c r="N110" s="302">
        <f>$E$110*N100/$E$100</f>
        <v>0</v>
      </c>
      <c r="O110" s="302"/>
      <c r="P110" s="302">
        <f>$E$110*P100/$E$100</f>
        <v>0</v>
      </c>
      <c r="Q110" s="301"/>
      <c r="R110" s="302">
        <f>$E$110*R100/$E$100</f>
        <v>155.13982178132875</v>
      </c>
      <c r="S110" s="302"/>
      <c r="T110" s="302">
        <f>$E$110*T100/$E$100</f>
        <v>132.78655749474842</v>
      </c>
      <c r="U110" s="302">
        <f>$E$110*U100/$E$100</f>
        <v>0</v>
      </c>
      <c r="V110" s="302">
        <f>$E$110*V100/$E$100</f>
        <v>22.353264286580302</v>
      </c>
      <c r="W110" s="302">
        <f>$E$110*W100/$E$100</f>
        <v>0</v>
      </c>
      <c r="X110" s="302"/>
      <c r="Y110" s="355">
        <f>$E$110*Y100/$E$100</f>
        <v>1311.71351277706</v>
      </c>
      <c r="Z110" s="302">
        <f>$E$110*Z100/$E$100</f>
        <v>0</v>
      </c>
      <c r="AA110" s="355">
        <f>$E$110*AA100/$E$100</f>
        <v>22.353264286580302</v>
      </c>
      <c r="AB110" s="304">
        <f>$E$110*AB100/$E$100</f>
        <v>0</v>
      </c>
    </row>
    <row r="111" spans="1:38" ht="15.75" thickBot="1" x14ac:dyDescent="0.3">
      <c r="A111" s="192"/>
      <c r="B111" s="305" t="s">
        <v>262</v>
      </c>
      <c r="C111" s="306"/>
      <c r="D111" s="307"/>
      <c r="E111" s="376">
        <v>0</v>
      </c>
      <c r="F111" s="309"/>
      <c r="G111" s="309"/>
      <c r="H111" s="308"/>
      <c r="I111" s="309"/>
      <c r="J111" s="310">
        <f>$E$111*J100/$E$100</f>
        <v>0</v>
      </c>
      <c r="K111" s="311"/>
      <c r="L111" s="310">
        <f>$E$111*L100/$E$100</f>
        <v>0</v>
      </c>
      <c r="M111" s="311"/>
      <c r="N111" s="310">
        <f>$E$111*N100/$E$100</f>
        <v>0</v>
      </c>
      <c r="O111" s="310"/>
      <c r="P111" s="310">
        <f>$E$111*P100/$E$100</f>
        <v>0</v>
      </c>
      <c r="Q111" s="309"/>
      <c r="R111" s="310">
        <f>$E$111*R100/$E$100</f>
        <v>0</v>
      </c>
      <c r="S111" s="310"/>
      <c r="T111" s="310">
        <f>$E$111*T100/$E$100</f>
        <v>0</v>
      </c>
      <c r="U111" s="310">
        <f>$E$111*U100/$E$100</f>
        <v>0</v>
      </c>
      <c r="V111" s="310">
        <f>$E$111*V100/$E$100</f>
        <v>0</v>
      </c>
      <c r="W111" s="310">
        <f>$E$111*W100/$E$100</f>
        <v>0</v>
      </c>
      <c r="X111" s="310"/>
      <c r="Y111" s="356">
        <f>$E$111*Y100/$E$100</f>
        <v>0</v>
      </c>
      <c r="Z111" s="310">
        <f>$E$111*Z100/$E$100</f>
        <v>0</v>
      </c>
      <c r="AA111" s="356">
        <f>$E$111*AA100/$E$100</f>
        <v>0</v>
      </c>
      <c r="AB111" s="312">
        <f>$E$111*AB100/$E$100</f>
        <v>0</v>
      </c>
    </row>
    <row r="112" spans="1:38" x14ac:dyDescent="0.25">
      <c r="A112" s="192"/>
      <c r="B112" s="313" t="s">
        <v>263</v>
      </c>
      <c r="C112" s="314">
        <v>0.2</v>
      </c>
      <c r="D112" s="315"/>
      <c r="E112" s="377">
        <f>E107*C112</f>
        <v>59552.684499999988</v>
      </c>
      <c r="F112" s="316"/>
      <c r="G112" s="316"/>
      <c r="I112" s="316"/>
      <c r="J112" s="192"/>
      <c r="K112" s="317"/>
      <c r="L112" s="192"/>
      <c r="M112" s="317"/>
      <c r="N112" s="192"/>
      <c r="O112" s="192"/>
      <c r="P112" s="192"/>
      <c r="Q112" s="318"/>
      <c r="R112" s="192"/>
    </row>
    <row r="113" spans="2:18" ht="15.75" thickBot="1" x14ac:dyDescent="0.3">
      <c r="B113" s="319" t="s">
        <v>264</v>
      </c>
      <c r="C113" s="320"/>
      <c r="D113" s="321"/>
      <c r="E113" s="378">
        <f>SUM(E107,E112)</f>
        <v>357316.1069999999</v>
      </c>
      <c r="F113" s="316"/>
      <c r="G113" s="316"/>
      <c r="I113" s="316"/>
      <c r="J113" s="192"/>
      <c r="K113" s="317"/>
      <c r="L113" s="192"/>
      <c r="M113" s="317"/>
      <c r="N113" s="192"/>
      <c r="O113" s="192"/>
      <c r="P113" s="192"/>
      <c r="Q113" s="318"/>
      <c r="R113" s="192"/>
    </row>
    <row r="114" spans="2:18" x14ac:dyDescent="0.25">
      <c r="D114" s="316"/>
      <c r="F114" s="316"/>
      <c r="G114" s="316"/>
      <c r="I114" s="341"/>
      <c r="J114" s="335"/>
      <c r="K114" s="336"/>
      <c r="L114" s="192"/>
      <c r="M114" s="317"/>
      <c r="N114" s="192"/>
      <c r="O114" s="192"/>
      <c r="P114" s="192"/>
      <c r="Q114" s="318"/>
      <c r="R114" s="192"/>
    </row>
    <row r="115" spans="2:18" x14ac:dyDescent="0.25">
      <c r="D115" s="316"/>
      <c r="F115" s="316"/>
      <c r="G115" s="316"/>
      <c r="I115" s="341"/>
      <c r="J115" s="335"/>
      <c r="K115" s="336"/>
      <c r="L115" s="192"/>
      <c r="M115" s="317"/>
      <c r="N115" s="192"/>
      <c r="O115" s="192"/>
      <c r="P115" s="192"/>
      <c r="Q115" s="318"/>
      <c r="R115" s="192"/>
    </row>
    <row r="116" spans="2:18" x14ac:dyDescent="0.25">
      <c r="D116" s="316"/>
      <c r="E116" s="322"/>
      <c r="F116" s="316"/>
      <c r="G116" s="316"/>
      <c r="I116" s="341"/>
      <c r="J116" s="335"/>
      <c r="K116" s="336"/>
      <c r="L116" s="192"/>
      <c r="M116" s="317"/>
      <c r="N116" s="192"/>
      <c r="O116" s="192"/>
      <c r="P116" s="192"/>
      <c r="Q116" s="318"/>
      <c r="R116" s="192"/>
    </row>
    <row r="117" spans="2:18" x14ac:dyDescent="0.25">
      <c r="D117" s="316"/>
      <c r="F117" s="316"/>
      <c r="G117" s="316"/>
      <c r="I117" s="341"/>
      <c r="J117" s="335"/>
      <c r="K117" s="336"/>
      <c r="L117" s="192"/>
      <c r="M117" s="317"/>
      <c r="N117" s="192"/>
      <c r="O117" s="192"/>
      <c r="P117" s="192"/>
      <c r="Q117" s="318"/>
      <c r="R117" s="192"/>
    </row>
    <row r="118" spans="2:18" x14ac:dyDescent="0.25">
      <c r="D118" s="316"/>
      <c r="F118" s="316"/>
      <c r="G118" s="316"/>
      <c r="I118" s="316"/>
      <c r="J118" s="192"/>
      <c r="K118" s="317"/>
      <c r="L118" s="192"/>
      <c r="M118" s="317"/>
      <c r="N118" s="192"/>
      <c r="O118" s="192"/>
      <c r="P118" s="192"/>
      <c r="Q118" s="318"/>
      <c r="R118" s="192"/>
    </row>
    <row r="119" spans="2:18" x14ac:dyDescent="0.25">
      <c r="D119" s="316"/>
      <c r="F119" s="316"/>
      <c r="G119" s="316"/>
      <c r="I119" s="316"/>
      <c r="J119" s="192"/>
      <c r="K119" s="317"/>
      <c r="L119" s="192"/>
      <c r="M119" s="317"/>
      <c r="N119" s="192"/>
      <c r="O119" s="192"/>
      <c r="P119" s="192"/>
      <c r="Q119" s="318"/>
      <c r="R119" s="192"/>
    </row>
    <row r="120" spans="2:18" x14ac:dyDescent="0.25">
      <c r="D120" s="316"/>
      <c r="F120" s="316"/>
      <c r="G120" s="316"/>
      <c r="I120" s="316"/>
      <c r="J120" s="192"/>
      <c r="K120" s="317"/>
      <c r="L120" s="192"/>
      <c r="M120" s="317"/>
      <c r="N120" s="192"/>
      <c r="O120" s="192"/>
      <c r="P120" s="192"/>
      <c r="Q120" s="318"/>
      <c r="R120" s="192"/>
    </row>
    <row r="121" spans="2:18" x14ac:dyDescent="0.25">
      <c r="D121" s="316"/>
      <c r="E121" s="322"/>
      <c r="F121" s="316"/>
      <c r="G121" s="316"/>
      <c r="I121" s="316"/>
      <c r="K121" s="323"/>
      <c r="M121" s="323"/>
      <c r="Q121" s="316"/>
    </row>
    <row r="122" spans="2:18" x14ac:dyDescent="0.25">
      <c r="Q122" s="316"/>
    </row>
    <row r="123" spans="2:18" x14ac:dyDescent="0.25">
      <c r="Q123" s="316"/>
    </row>
    <row r="124" spans="2:18" x14ac:dyDescent="0.25">
      <c r="Q124" s="316"/>
    </row>
    <row r="143" spans="9:9" x14ac:dyDescent="0.25">
      <c r="I143" s="204"/>
    </row>
  </sheetData>
  <mergeCells count="4">
    <mergeCell ref="B4:G4"/>
    <mergeCell ref="I4:R4"/>
    <mergeCell ref="T4:V4"/>
    <mergeCell ref="Y4:AA4"/>
  </mergeCells>
  <conditionalFormatting sqref="X6">
    <cfRule type="expression" dxfId="65" priority="59">
      <formula>AND($AZ6&lt;&gt;"",$BI6="")</formula>
    </cfRule>
    <cfRule type="expression" dxfId="64" priority="60">
      <formula>$AZ6&lt;&gt;""</formula>
    </cfRule>
  </conditionalFormatting>
  <conditionalFormatting sqref="AG10 AF7:AG9 AH7:AN10">
    <cfRule type="expression" dxfId="63" priority="57">
      <formula>AND($BA7&lt;&gt;"",$BJ7="")</formula>
    </cfRule>
    <cfRule type="expression" dxfId="62" priority="58">
      <formula>$BA7&lt;&gt;""</formula>
    </cfRule>
  </conditionalFormatting>
  <conditionalFormatting sqref="M6">
    <cfRule type="expression" dxfId="61" priority="55">
      <formula>AND($AZ6&lt;&gt;"",$BI6="")</formula>
    </cfRule>
    <cfRule type="expression" dxfId="60" priority="56">
      <formula>$AZ6&lt;&gt;""</formula>
    </cfRule>
  </conditionalFormatting>
  <conditionalFormatting sqref="AF61:AL65 AF79:AL79 AF67:AL69 AF53:AL55 AF76:AL76 AF59:AL59 AF18:AL22">
    <cfRule type="expression" dxfId="59" priority="51">
      <formula>AND($BA20&lt;&gt;"",$BJ20="")</formula>
    </cfRule>
    <cfRule type="expression" dxfId="58" priority="52">
      <formula>$BA20&lt;&gt;""</formula>
    </cfRule>
  </conditionalFormatting>
  <conditionalFormatting sqref="K6">
    <cfRule type="expression" dxfId="57" priority="53">
      <formula>AND($AZ6&lt;&gt;"",$BI6="")</formula>
    </cfRule>
    <cfRule type="expression" dxfId="56" priority="54">
      <formula>$AZ6&lt;&gt;""</formula>
    </cfRule>
  </conditionalFormatting>
  <conditionalFormatting sqref="C6">
    <cfRule type="expression" dxfId="55" priority="49">
      <formula>AND($AZ6&lt;&gt;"",$BI6="")</formula>
    </cfRule>
    <cfRule type="expression" dxfId="54" priority="50">
      <formula>$AZ6&lt;&gt;""</formula>
    </cfRule>
  </conditionalFormatting>
  <conditionalFormatting sqref="U6">
    <cfRule type="expression" dxfId="53" priority="47">
      <formula>AND($AZ6&lt;&gt;"",$BI6="")</formula>
    </cfRule>
    <cfRule type="expression" dxfId="52" priority="48">
      <formula>$AZ6&lt;&gt;""</formula>
    </cfRule>
  </conditionalFormatting>
  <conditionalFormatting sqref="V6:W6">
    <cfRule type="expression" dxfId="51" priority="45">
      <formula>AND($AZ6&lt;&gt;"",$BI6="")</formula>
    </cfRule>
    <cfRule type="expression" dxfId="50" priority="46">
      <formula>$AZ6&lt;&gt;""</formula>
    </cfRule>
  </conditionalFormatting>
  <conditionalFormatting sqref="Z6">
    <cfRule type="expression" dxfId="49" priority="43">
      <formula>AND($AZ6&lt;&gt;"",$BI6="")</formula>
    </cfRule>
    <cfRule type="expression" dxfId="48" priority="44">
      <formula>$AZ6&lt;&gt;""</formula>
    </cfRule>
  </conditionalFormatting>
  <conditionalFormatting sqref="AA6">
    <cfRule type="expression" dxfId="47" priority="41">
      <formula>AND($AZ6&lt;&gt;"",$BI6="")</formula>
    </cfRule>
    <cfRule type="expression" dxfId="46" priority="42">
      <formula>$AZ6&lt;&gt;""</formula>
    </cfRule>
  </conditionalFormatting>
  <conditionalFormatting sqref="AK56:AL56">
    <cfRule type="expression" dxfId="45" priority="39">
      <formula>AND($AZ58&lt;&gt;"",$BI58="")</formula>
    </cfRule>
    <cfRule type="expression" dxfId="44" priority="40">
      <formula>$AZ58&lt;&gt;""</formula>
    </cfRule>
  </conditionalFormatting>
  <conditionalFormatting sqref="AF42:AL46">
    <cfRule type="expression" dxfId="43" priority="37">
      <formula>AND($BA44&lt;&gt;"",$BJ44="")</formula>
    </cfRule>
    <cfRule type="expression" dxfId="42" priority="38">
      <formula>$BA44&lt;&gt;""</formula>
    </cfRule>
  </conditionalFormatting>
  <conditionalFormatting sqref="AF47:AL51">
    <cfRule type="expression" dxfId="41" priority="35">
      <formula>AND($BA49&lt;&gt;"",$BJ49="")</formula>
    </cfRule>
    <cfRule type="expression" dxfId="40" priority="36">
      <formula>$BA49&lt;&gt;""</formula>
    </cfRule>
  </conditionalFormatting>
  <conditionalFormatting sqref="AK39:AL39">
    <cfRule type="expression" dxfId="39" priority="33">
      <formula>AND($AZ41&lt;&gt;"",$BI41="")</formula>
    </cfRule>
    <cfRule type="expression" dxfId="38" priority="34">
      <formula>$AZ41&lt;&gt;""</formula>
    </cfRule>
  </conditionalFormatting>
  <conditionalFormatting sqref="AF26:AL30">
    <cfRule type="expression" dxfId="37" priority="31">
      <formula>AND($BA28&lt;&gt;"",$BJ28="")</formula>
    </cfRule>
    <cfRule type="expression" dxfId="36" priority="32">
      <formula>$BA28&lt;&gt;""</formula>
    </cfRule>
  </conditionalFormatting>
  <conditionalFormatting sqref="AF31:AL38">
    <cfRule type="expression" dxfId="35" priority="29">
      <formula>AND($BA33&lt;&gt;"",$BJ33="")</formula>
    </cfRule>
    <cfRule type="expression" dxfId="34" priority="30">
      <formula>$BA33&lt;&gt;""</formula>
    </cfRule>
  </conditionalFormatting>
  <conditionalFormatting sqref="AK23:AL23">
    <cfRule type="expression" dxfId="33" priority="27">
      <formula>AND($AZ25&lt;&gt;"",$BI25="")</formula>
    </cfRule>
    <cfRule type="expression" dxfId="32" priority="28">
      <formula>$AZ25&lt;&gt;""</formula>
    </cfRule>
  </conditionalFormatting>
  <conditionalFormatting sqref="AF13:AL16">
    <cfRule type="expression" dxfId="31" priority="25">
      <formula>AND($BA13&lt;&gt;"",$BJ13="")</formula>
    </cfRule>
    <cfRule type="expression" dxfId="30" priority="26">
      <formula>$BA13&lt;&gt;""</formula>
    </cfRule>
  </conditionalFormatting>
  <conditionalFormatting sqref="AK77:AL77">
    <cfRule type="expression" dxfId="29" priority="23">
      <formula>AND($AZ79&lt;&gt;"",$BI79="")</formula>
    </cfRule>
    <cfRule type="expression" dxfId="28" priority="24">
      <formula>$AZ79&lt;&gt;""</formula>
    </cfRule>
  </conditionalFormatting>
  <conditionalFormatting sqref="AF70:AL70">
    <cfRule type="expression" dxfId="27" priority="21">
      <formula>AND($BA72&lt;&gt;"",$BJ72="")</formula>
    </cfRule>
    <cfRule type="expression" dxfId="26" priority="22">
      <formula>$BA72&lt;&gt;""</formula>
    </cfRule>
  </conditionalFormatting>
  <conditionalFormatting sqref="AF74:AL75">
    <cfRule type="expression" dxfId="25" priority="19">
      <formula>AND($BA76&lt;&gt;"",$BJ76="")</formula>
    </cfRule>
    <cfRule type="expression" dxfId="24" priority="20">
      <formula>$BA76&lt;&gt;""</formula>
    </cfRule>
  </conditionalFormatting>
  <conditionalFormatting sqref="AK72:AL72">
    <cfRule type="expression" dxfId="23" priority="17">
      <formula>AND($AZ74&lt;&gt;"",$BI74="")</formula>
    </cfRule>
    <cfRule type="expression" dxfId="22" priority="18">
      <formula>$AZ74&lt;&gt;""</formula>
    </cfRule>
  </conditionalFormatting>
  <conditionalFormatting sqref="AF71:AL71">
    <cfRule type="expression" dxfId="21" priority="15">
      <formula>AND($BA73&lt;&gt;"",$BJ73="")</formula>
    </cfRule>
    <cfRule type="expression" dxfId="20" priority="16">
      <formula>$BA73&lt;&gt;""</formula>
    </cfRule>
  </conditionalFormatting>
  <conditionalFormatting sqref="AF66:AL66">
    <cfRule type="expression" dxfId="19" priority="13">
      <formula>AND($BA68&lt;&gt;"",$BJ68="")</formula>
    </cfRule>
    <cfRule type="expression" dxfId="18" priority="14">
      <formula>$BA68&lt;&gt;""</formula>
    </cfRule>
  </conditionalFormatting>
  <conditionalFormatting sqref="AK82:AL82">
    <cfRule type="expression" dxfId="17" priority="11">
      <formula>AND($AZ84&lt;&gt;"",$BI84="")</formula>
    </cfRule>
    <cfRule type="expression" dxfId="16" priority="12">
      <formula>$AZ84&lt;&gt;""</formula>
    </cfRule>
  </conditionalFormatting>
  <conditionalFormatting sqref="AF60:AL60">
    <cfRule type="expression" dxfId="15" priority="9">
      <formula>AND($BA62&lt;&gt;"",$BJ62="")</formula>
    </cfRule>
    <cfRule type="expression" dxfId="14" priority="10">
      <formula>$BA62&lt;&gt;""</formula>
    </cfRule>
  </conditionalFormatting>
  <conditionalFormatting sqref="AF52:AL52">
    <cfRule type="expression" dxfId="13" priority="7">
      <formula>AND($BA54&lt;&gt;"",$BJ54="")</formula>
    </cfRule>
    <cfRule type="expression" dxfId="12" priority="8">
      <formula>$BA54&lt;&gt;""</formula>
    </cfRule>
  </conditionalFormatting>
  <conditionalFormatting sqref="AF17:AL17">
    <cfRule type="expression" dxfId="11" priority="61">
      <formula>AND($BA18&lt;&gt;"",$BJ18="")</formula>
    </cfRule>
    <cfRule type="expression" dxfId="10" priority="62">
      <formula>$BA18&lt;&gt;""</formula>
    </cfRule>
  </conditionalFormatting>
  <conditionalFormatting sqref="AK98:AL98">
    <cfRule type="expression" dxfId="9" priority="63">
      <formula>AND(#REF!&lt;&gt;"",#REF!="")</formula>
    </cfRule>
    <cfRule type="expression" dxfId="8" priority="64">
      <formula>#REF!&lt;&gt;""</formula>
    </cfRule>
  </conditionalFormatting>
  <conditionalFormatting sqref="AF11:AN12">
    <cfRule type="expression" dxfId="7" priority="65">
      <formula>AND($BA10&lt;&gt;"",$BJ10="")</formula>
    </cfRule>
    <cfRule type="expression" dxfId="6" priority="66">
      <formula>$BA10&lt;&gt;""</formula>
    </cfRule>
  </conditionalFormatting>
  <conditionalFormatting sqref="AF10">
    <cfRule type="expression" dxfId="5" priority="5">
      <formula>AND($BU11&lt;&gt;"",$CD11="")</formula>
    </cfRule>
    <cfRule type="expression" dxfId="4" priority="6">
      <formula>$BU11&lt;&gt;""</formula>
    </cfRule>
  </conditionalFormatting>
  <conditionalFormatting sqref="O6">
    <cfRule type="expression" dxfId="3" priority="3">
      <formula>AND($AZ6&lt;&gt;"",$BI6="")</formula>
    </cfRule>
    <cfRule type="expression" dxfId="2" priority="4">
      <formula>$AZ6&lt;&gt;""</formula>
    </cfRule>
  </conditionalFormatting>
  <conditionalFormatting sqref="AB6">
    <cfRule type="expression" dxfId="1" priority="1">
      <formula>AND($AZ6&lt;&gt;"",$BI6="")</formula>
    </cfRule>
    <cfRule type="expression" dxfId="0" priority="2">
      <formula>$AZ6&lt;&gt;""</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F33DF6-F149-49CA-9E79-EA8FCB662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5FC25-DE15-4EC9-8FD1-449F86A41FAC}">
  <ds:schemaRefs>
    <ds:schemaRef ds:uri="http://schemas.microsoft.com/sharepoint/v3/contenttype/forms"/>
  </ds:schemaRefs>
</ds:datastoreItem>
</file>

<file path=customXml/itemProps3.xml><?xml version="1.0" encoding="utf-8"?>
<ds:datastoreItem xmlns:ds="http://schemas.openxmlformats.org/officeDocument/2006/customXml" ds:itemID="{BE28DBDD-D5BA-4D27-976B-B670CE76557E}">
  <ds:schemaRefs>
    <ds:schemaRef ds:uri="http://purl.org/dc/elements/1.1/"/>
    <ds:schemaRef ds:uri="a4634551-c501-4e5e-ac96-dde1e0c9b252"/>
    <ds:schemaRef ds:uri="http://schemas.microsoft.com/office/2006/documentManagement/types"/>
    <ds:schemaRef ds:uri="d65e48b5-f38d-431e-9b4f-47403bf4583f"/>
    <ds:schemaRef ds:uri="http://www.w3.org/XML/1998/namespace"/>
    <ds:schemaRef ds:uri="http://schemas.microsoft.com/office/infopath/2007/PartnerControls"/>
    <ds:schemaRef ds:uri="http://purl.org/dc/terms/"/>
    <ds:schemaRef ds:uri="http://schemas.openxmlformats.org/package/2006/metadata/core-properties"/>
    <ds:schemaRef ds:uri="4295b89e-2911-42f0-a767-8ca596d6842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6.1 Lisa 1. Parendustööd</vt:lpstr>
      <vt:lpstr>Lisa 6.1. Lisa 2 Sisustus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Ragne Künnapas</cp:lastModifiedBy>
  <cp:revision/>
  <dcterms:created xsi:type="dcterms:W3CDTF">2020-08-17T10:59:16Z</dcterms:created>
  <dcterms:modified xsi:type="dcterms:W3CDTF">2022-12-08T08:20:15Z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